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o31\OneDrive\Desktop\Result quality\"/>
    </mc:Choice>
  </mc:AlternateContent>
  <xr:revisionPtr revIDLastSave="0" documentId="13_ncr:1_{5BD4DB56-1A8D-4781-BE5F-26459D16722B}" xr6:coauthVersionLast="47" xr6:coauthVersionMax="47" xr10:uidLastSave="{00000000-0000-0000-0000-000000000000}"/>
  <bookViews>
    <workbookView xWindow="510" yWindow="-16200" windowWidth="28065" windowHeight="14355" firstSheet="30" activeTab="35" xr2:uid="{00000000-000D-0000-FFFF-FFFF00000000}"/>
  </bookViews>
  <sheets>
    <sheet name="9 Hole Card" sheetId="1" r:id="rId1"/>
    <sheet name="Handicaps" sheetId="3" r:id="rId2"/>
    <sheet name="30th June" sheetId="4" r:id="rId3"/>
    <sheet name="7th July" sheetId="6" r:id="rId4"/>
    <sheet name="14th July" sheetId="7" r:id="rId5"/>
    <sheet name="21st July" sheetId="8" r:id="rId6"/>
    <sheet name="11th Aug" sheetId="9" r:id="rId7"/>
    <sheet name="18th Aug" sheetId="10" r:id="rId8"/>
    <sheet name="Sheet1" sheetId="11" r:id="rId9"/>
    <sheet name="1st Sept" sheetId="12" r:id="rId10"/>
    <sheet name="8th Sept" sheetId="14" r:id="rId11"/>
    <sheet name="15th Sept" sheetId="17" r:id="rId12"/>
    <sheet name="For 18hcp" sheetId="18" r:id="rId13"/>
    <sheet name="For 27 HCp" sheetId="20" r:id="rId14"/>
    <sheet name="22nd sept" sheetId="19" r:id="rId15"/>
    <sheet name="5 Oct" sheetId="24" r:id="rId16"/>
    <sheet name="13 Oct" sheetId="23" r:id="rId17"/>
    <sheet name="14 Oct" sheetId="21" r:id="rId18"/>
    <sheet name="27 Oct" sheetId="25" r:id="rId19"/>
    <sheet name="31 Oct" sheetId="26" r:id="rId20"/>
    <sheet name="3 NOV" sheetId="27" r:id="rId21"/>
    <sheet name="18 holes" sheetId="22" r:id="rId22"/>
    <sheet name="11 Nov" sheetId="15" r:id="rId23"/>
    <sheet name="17 Nov" sheetId="28" r:id="rId24"/>
    <sheet name="24 Nov" sheetId="29" r:id="rId25"/>
    <sheet name="2 Dec" sheetId="30" r:id="rId26"/>
    <sheet name="8 Dec" sheetId="31" r:id="rId27"/>
    <sheet name="16 Dec" sheetId="32" r:id="rId28"/>
    <sheet name="22 Dec" sheetId="33" r:id="rId29"/>
    <sheet name="29 Dec" sheetId="35" r:id="rId30"/>
    <sheet name="5 Jan" sheetId="36" r:id="rId31"/>
    <sheet name="12 Jan" sheetId="37" r:id="rId32"/>
    <sheet name="27 Jan" sheetId="39" r:id="rId33"/>
    <sheet name="2 Feb" sheetId="38" r:id="rId34"/>
    <sheet name="10 Feb" sheetId="40" r:id="rId35"/>
    <sheet name="23 Feb" sheetId="41" r:id="rId36"/>
    <sheet name="Summary" sheetId="34" r:id="rId37"/>
    <sheet name="Busseton" sheetId="16" r:id="rId38"/>
    <sheet name="Results" sheetId="5" r:id="rId39"/>
  </sheet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5" i="41" l="1"/>
  <c r="W14" i="41"/>
  <c r="V14" i="41"/>
  <c r="T14" i="41"/>
  <c r="T15" i="41" s="1"/>
  <c r="S14" i="41"/>
  <c r="R14" i="41"/>
  <c r="Q14" i="41"/>
  <c r="Q15" i="41" s="1"/>
  <c r="O14" i="41"/>
  <c r="N14" i="41"/>
  <c r="M14" i="41"/>
  <c r="L14" i="41"/>
  <c r="K14" i="41"/>
  <c r="J14" i="41"/>
  <c r="I14" i="41"/>
  <c r="G14" i="41"/>
  <c r="F14" i="41"/>
  <c r="F15" i="41" s="1"/>
  <c r="E14" i="41"/>
  <c r="H14" i="41" s="1"/>
  <c r="AA13" i="41"/>
  <c r="AA15" i="41" s="1"/>
  <c r="X13" i="41"/>
  <c r="W13" i="41"/>
  <c r="W15" i="41" s="1"/>
  <c r="V13" i="41"/>
  <c r="T13" i="41"/>
  <c r="S13" i="41"/>
  <c r="S15" i="41" s="1"/>
  <c r="R13" i="41"/>
  <c r="Q13" i="41"/>
  <c r="O13" i="41"/>
  <c r="N13" i="41"/>
  <c r="N15" i="41" s="1"/>
  <c r="M13" i="41"/>
  <c r="M15" i="41" s="1"/>
  <c r="L13" i="41"/>
  <c r="L15" i="41" s="1"/>
  <c r="K13" i="41"/>
  <c r="J13" i="41"/>
  <c r="J15" i="41" s="1"/>
  <c r="I13" i="41"/>
  <c r="G13" i="41"/>
  <c r="F13" i="41"/>
  <c r="E13" i="41"/>
  <c r="D13" i="41"/>
  <c r="C13" i="41"/>
  <c r="U12" i="41"/>
  <c r="P12" i="41"/>
  <c r="Y12" i="41" s="1"/>
  <c r="Z12" i="41" s="1"/>
  <c r="H12" i="41"/>
  <c r="U11" i="41"/>
  <c r="P11" i="41"/>
  <c r="H11" i="41"/>
  <c r="U10" i="41"/>
  <c r="P10" i="41"/>
  <c r="H10" i="41"/>
  <c r="U9" i="41"/>
  <c r="P9" i="41"/>
  <c r="H9" i="41"/>
  <c r="U8" i="41"/>
  <c r="P8" i="41"/>
  <c r="H8" i="41"/>
  <c r="U7" i="41"/>
  <c r="P7" i="41"/>
  <c r="H7" i="41"/>
  <c r="Y6" i="41"/>
  <c r="Z6" i="41" s="1"/>
  <c r="U6" i="41"/>
  <c r="P6" i="41"/>
  <c r="H6" i="41"/>
  <c r="U5" i="41"/>
  <c r="P5" i="41"/>
  <c r="H5" i="41"/>
  <c r="U4" i="41"/>
  <c r="P4" i="41"/>
  <c r="Y4" i="41" s="1"/>
  <c r="H4" i="41"/>
  <c r="S72" i="5"/>
  <c r="G72" i="5"/>
  <c r="F72" i="5"/>
  <c r="E72" i="5"/>
  <c r="P55" i="5"/>
  <c r="AA16" i="40"/>
  <c r="X15" i="40"/>
  <c r="X16" i="40" s="1"/>
  <c r="W15" i="40"/>
  <c r="U15" i="40"/>
  <c r="T15" i="40"/>
  <c r="S15" i="40"/>
  <c r="R15" i="40"/>
  <c r="P15" i="40"/>
  <c r="O15" i="40"/>
  <c r="N15" i="40"/>
  <c r="M15" i="40"/>
  <c r="L15" i="40"/>
  <c r="K15" i="40"/>
  <c r="J15" i="40"/>
  <c r="H15" i="40"/>
  <c r="G15" i="40"/>
  <c r="F15" i="40"/>
  <c r="AB14" i="40"/>
  <c r="AB16" i="40" s="1"/>
  <c r="Y14" i="40"/>
  <c r="X14" i="40"/>
  <c r="W14" i="40"/>
  <c r="U14" i="40"/>
  <c r="T14" i="40"/>
  <c r="S14" i="40"/>
  <c r="R14" i="40"/>
  <c r="P14" i="40"/>
  <c r="O14" i="40"/>
  <c r="N14" i="40"/>
  <c r="M14" i="40"/>
  <c r="L14" i="40"/>
  <c r="K14" i="40"/>
  <c r="K16" i="40" s="1"/>
  <c r="J14" i="40"/>
  <c r="H14" i="40"/>
  <c r="G14" i="40"/>
  <c r="F14" i="40"/>
  <c r="E14" i="40"/>
  <c r="D14" i="40"/>
  <c r="V13" i="40"/>
  <c r="Q13" i="40"/>
  <c r="I13" i="40"/>
  <c r="V12" i="40"/>
  <c r="Q12" i="40"/>
  <c r="I12" i="40"/>
  <c r="V11" i="40"/>
  <c r="Q11" i="40"/>
  <c r="I11" i="40"/>
  <c r="V10" i="40"/>
  <c r="Q10" i="40"/>
  <c r="I10" i="40"/>
  <c r="V9" i="40"/>
  <c r="Q9" i="40"/>
  <c r="I9" i="40"/>
  <c r="V8" i="40"/>
  <c r="Q8" i="40"/>
  <c r="I8" i="40"/>
  <c r="V7" i="40"/>
  <c r="Q7" i="40"/>
  <c r="I7" i="40"/>
  <c r="V6" i="40"/>
  <c r="Q6" i="40"/>
  <c r="I6" i="40"/>
  <c r="V5" i="40"/>
  <c r="Q5" i="40"/>
  <c r="I5" i="40"/>
  <c r="V12" i="5" a="1"/>
  <c r="V12" i="5" s="1"/>
  <c r="V54" i="5" a="1"/>
  <c r="V54" i="5"/>
  <c r="V53" i="5" a="1"/>
  <c r="V53" i="5"/>
  <c r="U12" i="5"/>
  <c r="P12" i="5"/>
  <c r="Y9" i="38"/>
  <c r="Z15" i="38"/>
  <c r="U54" i="5"/>
  <c r="P54" i="5"/>
  <c r="U53" i="5"/>
  <c r="P53" i="5"/>
  <c r="W15" i="39"/>
  <c r="W14" i="39"/>
  <c r="V14" i="39"/>
  <c r="T14" i="39"/>
  <c r="S14" i="39"/>
  <c r="R14" i="39"/>
  <c r="Q14" i="39"/>
  <c r="Q15" i="39" s="1"/>
  <c r="O14" i="39"/>
  <c r="N14" i="39"/>
  <c r="M14" i="39"/>
  <c r="L14" i="39"/>
  <c r="K14" i="39"/>
  <c r="J14" i="39"/>
  <c r="I14" i="39"/>
  <c r="G14" i="39"/>
  <c r="F14" i="39"/>
  <c r="E14" i="39"/>
  <c r="E15" i="39" s="1"/>
  <c r="AA13" i="39"/>
  <c r="AA15" i="39" s="1"/>
  <c r="X13" i="39"/>
  <c r="W13" i="39"/>
  <c r="V13" i="39"/>
  <c r="T13" i="39"/>
  <c r="S13" i="39"/>
  <c r="R13" i="39"/>
  <c r="Q13" i="39"/>
  <c r="O13" i="39"/>
  <c r="N13" i="39"/>
  <c r="N15" i="39" s="1"/>
  <c r="M13" i="39"/>
  <c r="L13" i="39"/>
  <c r="K13" i="39"/>
  <c r="K15" i="39" s="1"/>
  <c r="J13" i="39"/>
  <c r="I13" i="39"/>
  <c r="G13" i="39"/>
  <c r="F13" i="39"/>
  <c r="E13" i="39"/>
  <c r="D13" i="39"/>
  <c r="C13" i="39"/>
  <c r="U12" i="39"/>
  <c r="P12" i="39"/>
  <c r="H12" i="39"/>
  <c r="U11" i="39"/>
  <c r="P11" i="39"/>
  <c r="Y11" i="39" s="1"/>
  <c r="Z11" i="39" s="1"/>
  <c r="H11" i="39"/>
  <c r="U10" i="39"/>
  <c r="P10" i="39"/>
  <c r="H10" i="39"/>
  <c r="U9" i="39"/>
  <c r="P9" i="39"/>
  <c r="H9" i="39"/>
  <c r="U8" i="39"/>
  <c r="P8" i="39"/>
  <c r="H8" i="39"/>
  <c r="U7" i="39"/>
  <c r="P7" i="39"/>
  <c r="H7" i="39"/>
  <c r="U6" i="39"/>
  <c r="P6" i="39"/>
  <c r="H6" i="39"/>
  <c r="Y5" i="39"/>
  <c r="Z5" i="39" s="1"/>
  <c r="U5" i="39"/>
  <c r="P5" i="39"/>
  <c r="H5" i="39"/>
  <c r="U4" i="39"/>
  <c r="P4" i="39"/>
  <c r="H4" i="39"/>
  <c r="K15" i="38"/>
  <c r="L15" i="38"/>
  <c r="M15" i="38"/>
  <c r="N15" i="38"/>
  <c r="J15" i="38"/>
  <c r="T15" i="38"/>
  <c r="W14" i="38"/>
  <c r="V14" i="38"/>
  <c r="T14" i="38"/>
  <c r="S14" i="38"/>
  <c r="R14" i="38"/>
  <c r="R15" i="38" s="1"/>
  <c r="Q14" i="38"/>
  <c r="Q15" i="38" s="1"/>
  <c r="O14" i="38"/>
  <c r="N14" i="38"/>
  <c r="M14" i="38"/>
  <c r="L14" i="38"/>
  <c r="K14" i="38"/>
  <c r="J14" i="38"/>
  <c r="I14" i="38"/>
  <c r="G14" i="38"/>
  <c r="F14" i="38"/>
  <c r="E14" i="38"/>
  <c r="AA13" i="38"/>
  <c r="AA15" i="38" s="1"/>
  <c r="X13" i="38"/>
  <c r="W13" i="38"/>
  <c r="W15" i="38" s="1"/>
  <c r="V13" i="38"/>
  <c r="T13" i="38"/>
  <c r="S13" i="38"/>
  <c r="R13" i="38"/>
  <c r="Q13" i="38"/>
  <c r="O13" i="38"/>
  <c r="O15" i="38" s="1"/>
  <c r="N13" i="38"/>
  <c r="M13" i="38"/>
  <c r="L13" i="38"/>
  <c r="K13" i="38"/>
  <c r="J13" i="38"/>
  <c r="I13" i="38"/>
  <c r="G13" i="38"/>
  <c r="F13" i="38"/>
  <c r="E13" i="38"/>
  <c r="D13" i="38"/>
  <c r="C13" i="38"/>
  <c r="U12" i="38"/>
  <c r="P12" i="38"/>
  <c r="H12" i="38"/>
  <c r="U11" i="38"/>
  <c r="P11" i="38"/>
  <c r="H11" i="38"/>
  <c r="U10" i="38"/>
  <c r="P10" i="38"/>
  <c r="H10" i="38"/>
  <c r="U9" i="38"/>
  <c r="P9" i="38"/>
  <c r="H9" i="38"/>
  <c r="U8" i="38"/>
  <c r="P8" i="38"/>
  <c r="H8" i="38"/>
  <c r="U7" i="38"/>
  <c r="P7" i="38"/>
  <c r="H7" i="38"/>
  <c r="U6" i="38"/>
  <c r="P6" i="38"/>
  <c r="H6" i="38"/>
  <c r="U5" i="38"/>
  <c r="P5" i="38"/>
  <c r="H5" i="38"/>
  <c r="U4" i="38"/>
  <c r="P4" i="38"/>
  <c r="H4" i="38"/>
  <c r="Y4" i="38" s="1"/>
  <c r="W15" i="37"/>
  <c r="V15" i="37"/>
  <c r="R15" i="37"/>
  <c r="S15" i="37"/>
  <c r="U15" i="37" s="1"/>
  <c r="T15" i="37"/>
  <c r="Q15" i="37"/>
  <c r="J15" i="37"/>
  <c r="K15" i="37"/>
  <c r="L15" i="37"/>
  <c r="M15" i="37"/>
  <c r="N15" i="37"/>
  <c r="O15" i="37"/>
  <c r="I15" i="37"/>
  <c r="F15" i="37"/>
  <c r="G15" i="37"/>
  <c r="E15" i="37"/>
  <c r="H15" i="37" s="1"/>
  <c r="P15" i="37"/>
  <c r="U52" i="5"/>
  <c r="P52" i="5"/>
  <c r="AA14" i="37"/>
  <c r="X14" i="37"/>
  <c r="W14" i="37"/>
  <c r="V14" i="37"/>
  <c r="T14" i="37"/>
  <c r="S14" i="37"/>
  <c r="R14" i="37"/>
  <c r="R16" i="37" s="1"/>
  <c r="Q14" i="37"/>
  <c r="O14" i="37"/>
  <c r="N14" i="37"/>
  <c r="M14" i="37"/>
  <c r="L14" i="37"/>
  <c r="K14" i="37"/>
  <c r="J14" i="37"/>
  <c r="J16" i="37" s="1"/>
  <c r="I14" i="37"/>
  <c r="G14" i="37"/>
  <c r="F14" i="37"/>
  <c r="E14" i="37"/>
  <c r="E16" i="37" s="1"/>
  <c r="D14" i="37"/>
  <c r="C14" i="37"/>
  <c r="U13" i="37"/>
  <c r="P13" i="37"/>
  <c r="H13" i="37"/>
  <c r="U12" i="37"/>
  <c r="P12" i="37"/>
  <c r="H12" i="37"/>
  <c r="U11" i="37"/>
  <c r="P11" i="37"/>
  <c r="H11" i="37"/>
  <c r="U10" i="37"/>
  <c r="P10" i="37"/>
  <c r="H10" i="37"/>
  <c r="U9" i="37"/>
  <c r="P9" i="37"/>
  <c r="H9" i="37"/>
  <c r="U8" i="37"/>
  <c r="P8" i="37"/>
  <c r="H8" i="37"/>
  <c r="U7" i="37"/>
  <c r="P7" i="37"/>
  <c r="H7" i="37"/>
  <c r="U6" i="37"/>
  <c r="P6" i="37"/>
  <c r="H6" i="37"/>
  <c r="U5" i="37"/>
  <c r="P5" i="37"/>
  <c r="H5" i="37"/>
  <c r="P15" i="36"/>
  <c r="U16" i="36"/>
  <c r="L16" i="36"/>
  <c r="U15" i="36"/>
  <c r="H15" i="36"/>
  <c r="AA14" i="36"/>
  <c r="AA16" i="36" s="1"/>
  <c r="X14" i="36"/>
  <c r="W14" i="36"/>
  <c r="W16" i="36" s="1"/>
  <c r="V14" i="36"/>
  <c r="V16" i="36" s="1"/>
  <c r="T14" i="36"/>
  <c r="S14" i="36"/>
  <c r="S16" i="36" s="1"/>
  <c r="R14" i="36"/>
  <c r="Q14" i="36"/>
  <c r="O14" i="36"/>
  <c r="N14" i="36"/>
  <c r="M14" i="36"/>
  <c r="M16" i="36" s="1"/>
  <c r="L14" i="36"/>
  <c r="K14" i="36"/>
  <c r="K16" i="36" s="1"/>
  <c r="J14" i="36"/>
  <c r="I14" i="36"/>
  <c r="I16" i="36" s="1"/>
  <c r="G14" i="36"/>
  <c r="F14" i="36"/>
  <c r="F16" i="36" s="1"/>
  <c r="E14" i="36"/>
  <c r="E16" i="36" s="1"/>
  <c r="D14" i="36"/>
  <c r="C14" i="36"/>
  <c r="Y13" i="36"/>
  <c r="Z13" i="36" s="1"/>
  <c r="U13" i="36"/>
  <c r="P13" i="36"/>
  <c r="H13" i="36"/>
  <c r="U12" i="36"/>
  <c r="P12" i="36"/>
  <c r="H12" i="36"/>
  <c r="U11" i="36"/>
  <c r="P11" i="36"/>
  <c r="H11" i="36"/>
  <c r="U10" i="36"/>
  <c r="P10" i="36"/>
  <c r="H10" i="36"/>
  <c r="U9" i="36"/>
  <c r="P9" i="36"/>
  <c r="H9" i="36"/>
  <c r="U8" i="36"/>
  <c r="P8" i="36"/>
  <c r="H8" i="36"/>
  <c r="U7" i="36"/>
  <c r="P7" i="36"/>
  <c r="H7" i="36"/>
  <c r="U6" i="36"/>
  <c r="P6" i="36"/>
  <c r="H6" i="36"/>
  <c r="U5" i="36"/>
  <c r="P5" i="36"/>
  <c r="H5" i="36"/>
  <c r="V50" i="5" a="1"/>
  <c r="V50" i="5" s="1"/>
  <c r="U50" i="5"/>
  <c r="P50" i="5"/>
  <c r="H50" i="5"/>
  <c r="P15" i="35"/>
  <c r="Q15" i="35"/>
  <c r="J15" i="35"/>
  <c r="M15" i="35"/>
  <c r="O15" i="35"/>
  <c r="I15" i="35"/>
  <c r="U14" i="35"/>
  <c r="P14" i="35"/>
  <c r="H14" i="35"/>
  <c r="AA13" i="35"/>
  <c r="AA15" i="35" s="1"/>
  <c r="X13" i="35"/>
  <c r="W13" i="35"/>
  <c r="W15" i="35" s="1"/>
  <c r="V13" i="35"/>
  <c r="V15" i="35" s="1"/>
  <c r="T13" i="35"/>
  <c r="S13" i="35"/>
  <c r="S15" i="35" s="1"/>
  <c r="R13" i="35"/>
  <c r="R15" i="35" s="1"/>
  <c r="Q13" i="35"/>
  <c r="O13" i="35"/>
  <c r="N13" i="35"/>
  <c r="M13" i="35"/>
  <c r="L13" i="35"/>
  <c r="K13" i="35"/>
  <c r="J13" i="35"/>
  <c r="I13" i="35"/>
  <c r="G13" i="35"/>
  <c r="G15" i="35" s="1"/>
  <c r="F13" i="35"/>
  <c r="F15" i="35" s="1"/>
  <c r="E13" i="35"/>
  <c r="E15" i="35" s="1"/>
  <c r="D13" i="35"/>
  <c r="C13" i="35"/>
  <c r="U12" i="35"/>
  <c r="P12" i="35"/>
  <c r="H12" i="35"/>
  <c r="U11" i="35"/>
  <c r="P11" i="35"/>
  <c r="H11" i="35"/>
  <c r="U10" i="35"/>
  <c r="P10" i="35"/>
  <c r="H10" i="35"/>
  <c r="U9" i="35"/>
  <c r="P9" i="35"/>
  <c r="H9" i="35"/>
  <c r="U8" i="35"/>
  <c r="P8" i="35"/>
  <c r="H8" i="35"/>
  <c r="U7" i="35"/>
  <c r="P7" i="35"/>
  <c r="H7" i="35"/>
  <c r="U6" i="35"/>
  <c r="P6" i="35"/>
  <c r="H6" i="35"/>
  <c r="U5" i="35"/>
  <c r="P5" i="35"/>
  <c r="H5" i="35"/>
  <c r="U4" i="35"/>
  <c r="P4" i="35"/>
  <c r="H4" i="35"/>
  <c r="K72" i="5"/>
  <c r="J72" i="5"/>
  <c r="I72" i="5"/>
  <c r="P49" i="5"/>
  <c r="U49" i="5"/>
  <c r="S16" i="33"/>
  <c r="U16" i="33"/>
  <c r="Q15" i="33"/>
  <c r="I15" i="33"/>
  <c r="N15" i="32"/>
  <c r="K14" i="33"/>
  <c r="V15" i="33"/>
  <c r="AB14" i="33"/>
  <c r="AB16" i="33" s="1"/>
  <c r="Y14" i="33"/>
  <c r="X14" i="33"/>
  <c r="X16" i="33" s="1"/>
  <c r="W14" i="33"/>
  <c r="W16" i="33" s="1"/>
  <c r="U14" i="33"/>
  <c r="T14" i="33"/>
  <c r="T16" i="33" s="1"/>
  <c r="V16" i="33" s="1"/>
  <c r="S14" i="33"/>
  <c r="R14" i="33"/>
  <c r="P14" i="33"/>
  <c r="O14" i="33"/>
  <c r="N14" i="33"/>
  <c r="M14" i="33"/>
  <c r="L14" i="33"/>
  <c r="L16" i="33" s="1"/>
  <c r="Q16" i="33" s="1"/>
  <c r="J14" i="33"/>
  <c r="H14" i="33"/>
  <c r="G14" i="33"/>
  <c r="G16" i="33" s="1"/>
  <c r="F14" i="33"/>
  <c r="F16" i="33" s="1"/>
  <c r="E14" i="33"/>
  <c r="D14" i="33"/>
  <c r="V13" i="33"/>
  <c r="Q13" i="33"/>
  <c r="I13" i="33"/>
  <c r="Z13" i="33" s="1"/>
  <c r="AA13" i="33" s="1"/>
  <c r="V12" i="33"/>
  <c r="Q12" i="33"/>
  <c r="I12" i="33"/>
  <c r="V11" i="33"/>
  <c r="Q11" i="33"/>
  <c r="I11" i="33"/>
  <c r="V10" i="33"/>
  <c r="Q10" i="33"/>
  <c r="I10" i="33"/>
  <c r="V9" i="33"/>
  <c r="Q9" i="33"/>
  <c r="I9" i="33"/>
  <c r="V8" i="33"/>
  <c r="Q8" i="33"/>
  <c r="I8" i="33"/>
  <c r="V7" i="33"/>
  <c r="Q7" i="33"/>
  <c r="I7" i="33"/>
  <c r="V6" i="33"/>
  <c r="Q6" i="33"/>
  <c r="I6" i="33"/>
  <c r="V5" i="33"/>
  <c r="Q5" i="33"/>
  <c r="I5" i="33"/>
  <c r="L72" i="5"/>
  <c r="M72" i="5"/>
  <c r="N72" i="5"/>
  <c r="O72" i="5"/>
  <c r="Q72" i="5"/>
  <c r="R72" i="5"/>
  <c r="T72" i="5"/>
  <c r="X72" i="5"/>
  <c r="U48" i="5"/>
  <c r="P48" i="5"/>
  <c r="D20" i="32"/>
  <c r="T14" i="32"/>
  <c r="Z13" i="32"/>
  <c r="Z15" i="32" s="1"/>
  <c r="W13" i="32"/>
  <c r="V13" i="32"/>
  <c r="V15" i="32" s="1"/>
  <c r="U13" i="32"/>
  <c r="U15" i="32" s="1"/>
  <c r="S13" i="32"/>
  <c r="R13" i="32"/>
  <c r="R15" i="32" s="1"/>
  <c r="Q13" i="32"/>
  <c r="P13" i="32"/>
  <c r="P15" i="32" s="1"/>
  <c r="N13" i="32"/>
  <c r="M13" i="32"/>
  <c r="M15" i="32" s="1"/>
  <c r="L13" i="32"/>
  <c r="K13" i="32"/>
  <c r="J13" i="32"/>
  <c r="J15" i="32" s="1"/>
  <c r="I13" i="32"/>
  <c r="G13" i="32"/>
  <c r="F13" i="32"/>
  <c r="F15" i="32" s="1"/>
  <c r="E13" i="32"/>
  <c r="E15" i="32" s="1"/>
  <c r="D13" i="32"/>
  <c r="C13" i="32"/>
  <c r="T12" i="32"/>
  <c r="O12" i="32"/>
  <c r="H12" i="32"/>
  <c r="T11" i="32"/>
  <c r="O11" i="32"/>
  <c r="H11" i="32"/>
  <c r="T10" i="32"/>
  <c r="O10" i="32"/>
  <c r="H10" i="32"/>
  <c r="T9" i="32"/>
  <c r="O9" i="32"/>
  <c r="H9" i="32"/>
  <c r="T8" i="32"/>
  <c r="O8" i="32"/>
  <c r="H8" i="32"/>
  <c r="T7" i="32"/>
  <c r="O7" i="32"/>
  <c r="H7" i="32"/>
  <c r="T6" i="32"/>
  <c r="O6" i="32"/>
  <c r="H6" i="32"/>
  <c r="T5" i="32"/>
  <c r="O5" i="32"/>
  <c r="H5" i="32"/>
  <c r="T4" i="32"/>
  <c r="O4" i="32"/>
  <c r="H4" i="32"/>
  <c r="P47" i="5"/>
  <c r="L15" i="31"/>
  <c r="U47" i="5"/>
  <c r="D20" i="31"/>
  <c r="U14" i="31"/>
  <c r="AA13" i="31"/>
  <c r="AA15" i="31" s="1"/>
  <c r="X13" i="31"/>
  <c r="W13" i="31"/>
  <c r="W15" i="31" s="1"/>
  <c r="V13" i="31"/>
  <c r="V15" i="31" s="1"/>
  <c r="T13" i="31"/>
  <c r="S13" i="31"/>
  <c r="S15" i="31" s="1"/>
  <c r="U15" i="31" s="1"/>
  <c r="R13" i="31"/>
  <c r="Q13" i="31"/>
  <c r="Q15" i="31" s="1"/>
  <c r="O13" i="31"/>
  <c r="N13" i="31"/>
  <c r="N15" i="31" s="1"/>
  <c r="M13" i="31"/>
  <c r="L13" i="31"/>
  <c r="K13" i="31"/>
  <c r="J13" i="31"/>
  <c r="J15" i="31" s="1"/>
  <c r="P15" i="31" s="1"/>
  <c r="H13" i="31"/>
  <c r="G13" i="31"/>
  <c r="F13" i="31"/>
  <c r="F15" i="31" s="1"/>
  <c r="E13" i="31"/>
  <c r="E15" i="31" s="1"/>
  <c r="D13" i="31"/>
  <c r="C13" i="31"/>
  <c r="U12" i="31"/>
  <c r="P12" i="31"/>
  <c r="I12" i="31"/>
  <c r="U11" i="31"/>
  <c r="P11" i="31"/>
  <c r="I11" i="31"/>
  <c r="U10" i="31"/>
  <c r="P10" i="31"/>
  <c r="I10" i="31"/>
  <c r="U9" i="31"/>
  <c r="P9" i="31"/>
  <c r="I9" i="31"/>
  <c r="U8" i="31"/>
  <c r="P8" i="31"/>
  <c r="I8" i="31"/>
  <c r="U7" i="31"/>
  <c r="P7" i="31"/>
  <c r="I7" i="31"/>
  <c r="U6" i="31"/>
  <c r="P6" i="31"/>
  <c r="I6" i="31"/>
  <c r="U5" i="31"/>
  <c r="P5" i="31"/>
  <c r="I5" i="31"/>
  <c r="U4" i="31"/>
  <c r="P4" i="31"/>
  <c r="I4" i="31"/>
  <c r="U46" i="5"/>
  <c r="P46" i="5"/>
  <c r="U15" i="30"/>
  <c r="H46" i="5"/>
  <c r="H15" i="30"/>
  <c r="U14" i="30"/>
  <c r="T15" i="30"/>
  <c r="U5" i="30"/>
  <c r="U6" i="30"/>
  <c r="U7" i="30"/>
  <c r="U8" i="30"/>
  <c r="U9" i="30"/>
  <c r="U10" i="30"/>
  <c r="U11" i="30"/>
  <c r="U12" i="30"/>
  <c r="R15" i="30"/>
  <c r="AA13" i="30"/>
  <c r="AA15" i="30" s="1"/>
  <c r="D20" i="30"/>
  <c r="X13" i="30"/>
  <c r="W13" i="30"/>
  <c r="W15" i="30" s="1"/>
  <c r="V13" i="30"/>
  <c r="V15" i="30" s="1"/>
  <c r="T13" i="30"/>
  <c r="S13" i="30"/>
  <c r="R13" i="30"/>
  <c r="Q13" i="30"/>
  <c r="Q15" i="30" s="1"/>
  <c r="O13" i="30"/>
  <c r="N13" i="30"/>
  <c r="N15" i="30" s="1"/>
  <c r="M13" i="30"/>
  <c r="L13" i="30"/>
  <c r="K13" i="30"/>
  <c r="K15" i="30" s="1"/>
  <c r="J13" i="30"/>
  <c r="J15" i="30" s="1"/>
  <c r="P15" i="30" s="1"/>
  <c r="H13" i="30"/>
  <c r="G13" i="30"/>
  <c r="F13" i="30"/>
  <c r="F15" i="30" s="1"/>
  <c r="E13" i="30"/>
  <c r="E15" i="30" s="1"/>
  <c r="D13" i="30"/>
  <c r="C13" i="30"/>
  <c r="P12" i="30"/>
  <c r="I12" i="30"/>
  <c r="P11" i="30"/>
  <c r="I11" i="30"/>
  <c r="Y11" i="30" s="1"/>
  <c r="Z11" i="30" s="1"/>
  <c r="P10" i="30"/>
  <c r="I10" i="30"/>
  <c r="P9" i="30"/>
  <c r="I9" i="30"/>
  <c r="P8" i="30"/>
  <c r="I8" i="30"/>
  <c r="P7" i="30"/>
  <c r="I7" i="30"/>
  <c r="P6" i="30"/>
  <c r="I6" i="30"/>
  <c r="P5" i="30"/>
  <c r="I5" i="30"/>
  <c r="U4" i="30"/>
  <c r="P4" i="30"/>
  <c r="I4" i="30"/>
  <c r="P45" i="5"/>
  <c r="H45" i="5"/>
  <c r="T15" i="29"/>
  <c r="H15" i="29"/>
  <c r="AA13" i="29"/>
  <c r="AA15" i="29" s="1"/>
  <c r="X13" i="29"/>
  <c r="W13" i="29"/>
  <c r="W15" i="29" s="1"/>
  <c r="V13" i="29"/>
  <c r="V15" i="29" s="1"/>
  <c r="T13" i="29"/>
  <c r="S13" i="29"/>
  <c r="S15" i="29" s="1"/>
  <c r="R13" i="29"/>
  <c r="R15" i="29" s="1"/>
  <c r="Q13" i="29"/>
  <c r="O13" i="29"/>
  <c r="N13" i="29"/>
  <c r="N15" i="29" s="1"/>
  <c r="P15" i="29" s="1"/>
  <c r="M13" i="29"/>
  <c r="L13" i="29"/>
  <c r="K13" i="29"/>
  <c r="J13" i="29"/>
  <c r="H13" i="29"/>
  <c r="G13" i="29"/>
  <c r="F13" i="29"/>
  <c r="F15" i="29" s="1"/>
  <c r="E13" i="29"/>
  <c r="E15" i="29" s="1"/>
  <c r="D13" i="29"/>
  <c r="C13" i="29"/>
  <c r="U12" i="29"/>
  <c r="P12" i="29"/>
  <c r="I12" i="29"/>
  <c r="U11" i="29"/>
  <c r="P11" i="29"/>
  <c r="I11" i="29"/>
  <c r="U10" i="29"/>
  <c r="P10" i="29"/>
  <c r="I10" i="29"/>
  <c r="U9" i="29"/>
  <c r="P9" i="29"/>
  <c r="I9" i="29"/>
  <c r="U8" i="29"/>
  <c r="P8" i="29"/>
  <c r="I8" i="29"/>
  <c r="Y8" i="29" s="1"/>
  <c r="Z8" i="29" s="1"/>
  <c r="U7" i="29"/>
  <c r="P7" i="29"/>
  <c r="I7" i="29"/>
  <c r="U6" i="29"/>
  <c r="P6" i="29"/>
  <c r="I6" i="29"/>
  <c r="P5" i="29"/>
  <c r="I5" i="29"/>
  <c r="Y5" i="29" s="1"/>
  <c r="Z5" i="29" s="1"/>
  <c r="U4" i="29"/>
  <c r="P4" i="29"/>
  <c r="I4" i="29"/>
  <c r="U44" i="5"/>
  <c r="P44" i="5"/>
  <c r="N16" i="28"/>
  <c r="H44" i="5"/>
  <c r="D21" i="28"/>
  <c r="AA14" i="28"/>
  <c r="AA16" i="28" s="1"/>
  <c r="X14" i="28"/>
  <c r="W14" i="28"/>
  <c r="W16" i="28" s="1"/>
  <c r="V14" i="28"/>
  <c r="V16" i="28" s="1"/>
  <c r="T14" i="28"/>
  <c r="S14" i="28"/>
  <c r="S16" i="28" s="1"/>
  <c r="R14" i="28"/>
  <c r="Q14" i="28"/>
  <c r="Q16" i="28" s="1"/>
  <c r="O14" i="28"/>
  <c r="N14" i="28"/>
  <c r="M14" i="28"/>
  <c r="L14" i="28"/>
  <c r="K14" i="28"/>
  <c r="K16" i="28" s="1"/>
  <c r="P16" i="28" s="1"/>
  <c r="J14" i="28"/>
  <c r="H14" i="28"/>
  <c r="G14" i="28"/>
  <c r="G16" i="28" s="1"/>
  <c r="F14" i="28"/>
  <c r="F16" i="28" s="1"/>
  <c r="E14" i="28"/>
  <c r="E16" i="28" s="1"/>
  <c r="D14" i="28"/>
  <c r="C14" i="28"/>
  <c r="U13" i="28"/>
  <c r="P13" i="28"/>
  <c r="I13" i="28"/>
  <c r="U12" i="28"/>
  <c r="Y12" i="28" s="1"/>
  <c r="Z12" i="28" s="1"/>
  <c r="P12" i="28"/>
  <c r="I12" i="28"/>
  <c r="U11" i="28"/>
  <c r="P11" i="28"/>
  <c r="I11" i="28"/>
  <c r="U10" i="28"/>
  <c r="P10" i="28"/>
  <c r="I10" i="28"/>
  <c r="U9" i="28"/>
  <c r="P9" i="28"/>
  <c r="I9" i="28"/>
  <c r="U8" i="28"/>
  <c r="P8" i="28"/>
  <c r="I8" i="28"/>
  <c r="U7" i="28"/>
  <c r="P7" i="28"/>
  <c r="I7" i="28"/>
  <c r="U6" i="28"/>
  <c r="P6" i="28"/>
  <c r="I6" i="28"/>
  <c r="U5" i="28"/>
  <c r="P5" i="28"/>
  <c r="I5" i="28"/>
  <c r="H43" i="5"/>
  <c r="P43" i="5"/>
  <c r="U43" i="5"/>
  <c r="AA13" i="15"/>
  <c r="AA15" i="15" s="1"/>
  <c r="U42" i="5"/>
  <c r="P14" i="26"/>
  <c r="I14" i="26"/>
  <c r="U14" i="26"/>
  <c r="P41" i="5"/>
  <c r="U13" i="27"/>
  <c r="P13" i="27"/>
  <c r="I13" i="27"/>
  <c r="Z12" i="27"/>
  <c r="Z14" i="27" s="1"/>
  <c r="W12" i="27"/>
  <c r="V12" i="27"/>
  <c r="V14" i="27" s="1"/>
  <c r="T12" i="27"/>
  <c r="S12" i="27"/>
  <c r="S14" i="27" s="1"/>
  <c r="R12" i="27"/>
  <c r="R14" i="27" s="1"/>
  <c r="Q12" i="27"/>
  <c r="O12" i="27"/>
  <c r="N12" i="27"/>
  <c r="N14" i="27" s="1"/>
  <c r="M12" i="27"/>
  <c r="M14" i="27" s="1"/>
  <c r="L12" i="27"/>
  <c r="L14" i="27" s="1"/>
  <c r="K12" i="27"/>
  <c r="J12" i="27"/>
  <c r="H12" i="27"/>
  <c r="G12" i="27"/>
  <c r="F12" i="27"/>
  <c r="F14" i="27" s="1"/>
  <c r="E12" i="27"/>
  <c r="E14" i="27" s="1"/>
  <c r="D12" i="27"/>
  <c r="C12" i="27"/>
  <c r="U11" i="27"/>
  <c r="P11" i="27"/>
  <c r="I11" i="27"/>
  <c r="U10" i="27"/>
  <c r="P10" i="27"/>
  <c r="I10" i="27"/>
  <c r="U9" i="27"/>
  <c r="P9" i="27"/>
  <c r="I9" i="27"/>
  <c r="U8" i="27"/>
  <c r="P8" i="27"/>
  <c r="I8" i="27"/>
  <c r="U7" i="27"/>
  <c r="P7" i="27"/>
  <c r="I7" i="27"/>
  <c r="U6" i="27"/>
  <c r="P6" i="27"/>
  <c r="I6" i="27"/>
  <c r="U5" i="27"/>
  <c r="P5" i="27"/>
  <c r="I5" i="27"/>
  <c r="U4" i="27"/>
  <c r="P4" i="27"/>
  <c r="I4" i="27"/>
  <c r="U3" i="27"/>
  <c r="P3" i="27"/>
  <c r="I3" i="27"/>
  <c r="H41" i="5"/>
  <c r="W12" i="26"/>
  <c r="Z12" i="26"/>
  <c r="Z14" i="26" s="1"/>
  <c r="U13" i="26"/>
  <c r="P13" i="26"/>
  <c r="I13" i="26"/>
  <c r="V12" i="26"/>
  <c r="V14" i="26" s="1"/>
  <c r="T12" i="26"/>
  <c r="T14" i="26" s="1"/>
  <c r="S12" i="26"/>
  <c r="S14" i="26" s="1"/>
  <c r="R12" i="26"/>
  <c r="R14" i="26" s="1"/>
  <c r="Q12" i="26"/>
  <c r="Q14" i="26" s="1"/>
  <c r="O12" i="26"/>
  <c r="O14" i="26" s="1"/>
  <c r="N12" i="26"/>
  <c r="M12" i="26"/>
  <c r="M14" i="26" s="1"/>
  <c r="L12" i="26"/>
  <c r="L14" i="26" s="1"/>
  <c r="K12" i="26"/>
  <c r="J12" i="26"/>
  <c r="H12" i="26"/>
  <c r="H14" i="26" s="1"/>
  <c r="G12" i="26"/>
  <c r="G14" i="26" s="1"/>
  <c r="F12" i="26"/>
  <c r="F14" i="26" s="1"/>
  <c r="E12" i="26"/>
  <c r="E14" i="26" s="1"/>
  <c r="D12" i="26"/>
  <c r="C12" i="26"/>
  <c r="U11" i="26"/>
  <c r="P11" i="26"/>
  <c r="I11" i="26"/>
  <c r="U10" i="26"/>
  <c r="P10" i="26"/>
  <c r="I10" i="26"/>
  <c r="U9" i="26"/>
  <c r="P9" i="26"/>
  <c r="I9" i="26"/>
  <c r="U8" i="26"/>
  <c r="P8" i="26"/>
  <c r="I8" i="26"/>
  <c r="U7" i="26"/>
  <c r="P7" i="26"/>
  <c r="I7" i="26"/>
  <c r="U6" i="26"/>
  <c r="P6" i="26"/>
  <c r="I6" i="26"/>
  <c r="U5" i="26"/>
  <c r="P5" i="26"/>
  <c r="I5" i="26"/>
  <c r="U4" i="26"/>
  <c r="P4" i="26"/>
  <c r="I4" i="26"/>
  <c r="U3" i="26"/>
  <c r="P3" i="26"/>
  <c r="I3" i="26"/>
  <c r="I36" i="5" a="1"/>
  <c r="I36" i="5" s="1"/>
  <c r="G36" i="5" a="1"/>
  <c r="G36" i="5" s="1"/>
  <c r="E36" i="5" a="1"/>
  <c r="E36" i="5" s="1"/>
  <c r="F36" i="5" a="1"/>
  <c r="F36" i="5" s="1"/>
  <c r="U71" i="5"/>
  <c r="P71" i="5"/>
  <c r="U70" i="5"/>
  <c r="P70" i="5"/>
  <c r="H70" i="5"/>
  <c r="U69" i="5"/>
  <c r="P69" i="5"/>
  <c r="H69" i="5"/>
  <c r="U68" i="5"/>
  <c r="P68" i="5"/>
  <c r="H68" i="5"/>
  <c r="U67" i="5"/>
  <c r="P67" i="5"/>
  <c r="H67" i="5"/>
  <c r="U66" i="5"/>
  <c r="P66" i="5"/>
  <c r="H66" i="5"/>
  <c r="V66" i="5" s="1"/>
  <c r="U65" i="5"/>
  <c r="P65" i="5"/>
  <c r="H65" i="5"/>
  <c r="U64" i="5"/>
  <c r="P64" i="5"/>
  <c r="H64" i="5"/>
  <c r="V64" i="5" s="1"/>
  <c r="U63" i="5"/>
  <c r="P63" i="5"/>
  <c r="H63" i="5"/>
  <c r="U62" i="5"/>
  <c r="P62" i="5"/>
  <c r="H62" i="5"/>
  <c r="U61" i="5"/>
  <c r="P61" i="5"/>
  <c r="H61" i="5"/>
  <c r="U60" i="5"/>
  <c r="P60" i="5"/>
  <c r="H60" i="5"/>
  <c r="V60" i="5" s="1"/>
  <c r="U59" i="5"/>
  <c r="P59" i="5"/>
  <c r="H59" i="5"/>
  <c r="U58" i="5"/>
  <c r="P58" i="5"/>
  <c r="H58" i="5"/>
  <c r="V58" i="5" s="1"/>
  <c r="U57" i="5"/>
  <c r="P57" i="5"/>
  <c r="H57" i="5"/>
  <c r="U56" i="5"/>
  <c r="P56" i="5"/>
  <c r="H56" i="5"/>
  <c r="U55" i="5"/>
  <c r="H55" i="5"/>
  <c r="H54" i="5"/>
  <c r="H53" i="5"/>
  <c r="H52" i="5"/>
  <c r="U51" i="5"/>
  <c r="P51" i="5"/>
  <c r="H51" i="5"/>
  <c r="H49" i="5"/>
  <c r="H48" i="5"/>
  <c r="H47" i="5"/>
  <c r="U45" i="5"/>
  <c r="V45" i="5" a="1"/>
  <c r="V45" i="5" s="1"/>
  <c r="P42" i="5"/>
  <c r="H42" i="5"/>
  <c r="U41" i="5"/>
  <c r="U35" i="5"/>
  <c r="P35" i="5"/>
  <c r="H35" i="5" s="1"/>
  <c r="V35" i="5" s="1"/>
  <c r="U15" i="25"/>
  <c r="P15" i="25"/>
  <c r="I15" i="25"/>
  <c r="Z14" i="25"/>
  <c r="Z16" i="25" s="1"/>
  <c r="W14" i="25"/>
  <c r="V14" i="25"/>
  <c r="V16" i="25" s="1"/>
  <c r="T14" i="25"/>
  <c r="T16" i="25" s="1"/>
  <c r="S14" i="25"/>
  <c r="S16" i="25" s="1"/>
  <c r="R14" i="25"/>
  <c r="R16" i="25" s="1"/>
  <c r="Q14" i="25"/>
  <c r="O14" i="25"/>
  <c r="O16" i="25" s="1"/>
  <c r="N14" i="25"/>
  <c r="N16" i="25" s="1"/>
  <c r="M14" i="25"/>
  <c r="M16" i="25" s="1"/>
  <c r="L14" i="25"/>
  <c r="L16" i="25" s="1"/>
  <c r="K14" i="25"/>
  <c r="K16" i="25" s="1"/>
  <c r="J14" i="25"/>
  <c r="J16" i="25" s="1"/>
  <c r="H14" i="25"/>
  <c r="H16" i="25" s="1"/>
  <c r="G14" i="25"/>
  <c r="G16" i="25" s="1"/>
  <c r="F14" i="25"/>
  <c r="F16" i="25" s="1"/>
  <c r="E14" i="25"/>
  <c r="E16" i="25" s="1"/>
  <c r="D14" i="25"/>
  <c r="C14" i="25"/>
  <c r="U13" i="25"/>
  <c r="P13" i="25"/>
  <c r="I13" i="25"/>
  <c r="U12" i="25"/>
  <c r="P12" i="25"/>
  <c r="I12" i="25"/>
  <c r="U11" i="25"/>
  <c r="P11" i="25"/>
  <c r="I11" i="25"/>
  <c r="X11" i="25" s="1"/>
  <c r="Y11" i="25" s="1"/>
  <c r="U10" i="25"/>
  <c r="P10" i="25"/>
  <c r="I10" i="25"/>
  <c r="U9" i="25"/>
  <c r="P9" i="25"/>
  <c r="I9" i="25"/>
  <c r="U8" i="25"/>
  <c r="P8" i="25"/>
  <c r="I8" i="25"/>
  <c r="U7" i="25"/>
  <c r="P7" i="25"/>
  <c r="I7" i="25"/>
  <c r="U6" i="25"/>
  <c r="P6" i="25"/>
  <c r="I6" i="25"/>
  <c r="U5" i="25"/>
  <c r="P5" i="25"/>
  <c r="I5" i="25"/>
  <c r="U33" i="5"/>
  <c r="P33" i="5"/>
  <c r="H33" i="5"/>
  <c r="V33" i="5" s="1"/>
  <c r="U34" i="5"/>
  <c r="P34" i="5"/>
  <c r="W16" i="21"/>
  <c r="V15" i="21"/>
  <c r="Q15" i="21"/>
  <c r="J15" i="21"/>
  <c r="AA14" i="21"/>
  <c r="AA16" i="21" s="1"/>
  <c r="X14" i="21"/>
  <c r="W14" i="21"/>
  <c r="U14" i="21"/>
  <c r="U16" i="21" s="1"/>
  <c r="T14" i="21"/>
  <c r="T16" i="21" s="1"/>
  <c r="S14" i="21"/>
  <c r="S16" i="21" s="1"/>
  <c r="R14" i="21"/>
  <c r="P14" i="21"/>
  <c r="P16" i="21" s="1"/>
  <c r="O14" i="21"/>
  <c r="O16" i="21" s="1"/>
  <c r="N14" i="21"/>
  <c r="N16" i="21" s="1"/>
  <c r="M14" i="21"/>
  <c r="M16" i="21" s="1"/>
  <c r="L14" i="21"/>
  <c r="L16" i="21" s="1"/>
  <c r="K14" i="21"/>
  <c r="I14" i="21"/>
  <c r="I16" i="21" s="1"/>
  <c r="H14" i="21"/>
  <c r="H16" i="21" s="1"/>
  <c r="G14" i="21"/>
  <c r="G16" i="21" s="1"/>
  <c r="F14" i="21"/>
  <c r="F16" i="21" s="1"/>
  <c r="E14" i="21"/>
  <c r="D14" i="21"/>
  <c r="V13" i="21"/>
  <c r="Q13" i="21"/>
  <c r="J13" i="21"/>
  <c r="V12" i="21"/>
  <c r="Q12" i="21"/>
  <c r="J12" i="21"/>
  <c r="V11" i="21"/>
  <c r="Q11" i="21"/>
  <c r="J11" i="21"/>
  <c r="V10" i="21"/>
  <c r="Y10" i="21" s="1"/>
  <c r="Z10" i="21" s="1"/>
  <c r="Q10" i="21"/>
  <c r="J10" i="21"/>
  <c r="V9" i="21"/>
  <c r="Q9" i="21"/>
  <c r="J9" i="21"/>
  <c r="V8" i="21"/>
  <c r="Q8" i="21"/>
  <c r="J8" i="21"/>
  <c r="Y8" i="21" s="1"/>
  <c r="Z8" i="21" s="1"/>
  <c r="V7" i="21"/>
  <c r="Q7" i="21"/>
  <c r="J7" i="21"/>
  <c r="V6" i="21"/>
  <c r="Q6" i="21"/>
  <c r="Y6" i="21" s="1"/>
  <c r="Z6" i="21" s="1"/>
  <c r="J6" i="21"/>
  <c r="V5" i="21"/>
  <c r="Q5" i="21"/>
  <c r="J5" i="21"/>
  <c r="V14" i="23"/>
  <c r="Q14" i="23"/>
  <c r="J14" i="23"/>
  <c r="AA13" i="23"/>
  <c r="AA15" i="23" s="1"/>
  <c r="X13" i="23"/>
  <c r="W13" i="23"/>
  <c r="W15" i="23" s="1"/>
  <c r="U13" i="23"/>
  <c r="U15" i="23" s="1"/>
  <c r="T13" i="23"/>
  <c r="T15" i="23" s="1"/>
  <c r="S13" i="23"/>
  <c r="S15" i="23" s="1"/>
  <c r="R13" i="23"/>
  <c r="P13" i="23"/>
  <c r="P15" i="23" s="1"/>
  <c r="O13" i="23"/>
  <c r="O15" i="23" s="1"/>
  <c r="N13" i="23"/>
  <c r="N15" i="23" s="1"/>
  <c r="M13" i="23"/>
  <c r="M15" i="23" s="1"/>
  <c r="L13" i="23"/>
  <c r="L15" i="23" s="1"/>
  <c r="K13" i="23"/>
  <c r="I13" i="23"/>
  <c r="I15" i="23" s="1"/>
  <c r="H13" i="23"/>
  <c r="H15" i="23" s="1"/>
  <c r="G13" i="23"/>
  <c r="G15" i="23" s="1"/>
  <c r="F13" i="23"/>
  <c r="F15" i="23" s="1"/>
  <c r="E13" i="23"/>
  <c r="D13" i="23"/>
  <c r="V12" i="23"/>
  <c r="Q12" i="23"/>
  <c r="J12" i="23"/>
  <c r="V11" i="23"/>
  <c r="Q11" i="23"/>
  <c r="J11" i="23"/>
  <c r="Y11" i="23" s="1"/>
  <c r="Z11" i="23" s="1"/>
  <c r="V10" i="23"/>
  <c r="Q10" i="23"/>
  <c r="J10" i="23"/>
  <c r="V9" i="23"/>
  <c r="Q9" i="23"/>
  <c r="J9" i="23"/>
  <c r="V8" i="23"/>
  <c r="Q8" i="23"/>
  <c r="J8" i="23"/>
  <c r="V7" i="23"/>
  <c r="Q7" i="23"/>
  <c r="J7" i="23"/>
  <c r="V6" i="23"/>
  <c r="Q6" i="23"/>
  <c r="J6" i="23"/>
  <c r="V5" i="23"/>
  <c r="Q5" i="23"/>
  <c r="J5" i="23"/>
  <c r="V4" i="23"/>
  <c r="Q4" i="23"/>
  <c r="J4" i="23"/>
  <c r="V15" i="24"/>
  <c r="V13" i="24"/>
  <c r="X5" i="24"/>
  <c r="X4" i="24"/>
  <c r="Z13" i="24"/>
  <c r="Z15" i="24" s="1"/>
  <c r="U14" i="24"/>
  <c r="P14" i="24"/>
  <c r="I14" i="24"/>
  <c r="W13" i="24"/>
  <c r="T13" i="24"/>
  <c r="T15" i="24" s="1"/>
  <c r="S13" i="24"/>
  <c r="S15" i="24" s="1"/>
  <c r="R13" i="24"/>
  <c r="R15" i="24" s="1"/>
  <c r="Q13" i="24"/>
  <c r="Q15" i="24" s="1"/>
  <c r="O13" i="24"/>
  <c r="O15" i="24" s="1"/>
  <c r="N13" i="24"/>
  <c r="N15" i="24" s="1"/>
  <c r="M13" i="24"/>
  <c r="M15" i="24" s="1"/>
  <c r="L13" i="24"/>
  <c r="L15" i="24" s="1"/>
  <c r="K13" i="24"/>
  <c r="K15" i="24" s="1"/>
  <c r="J13" i="24"/>
  <c r="J15" i="24" s="1"/>
  <c r="H13" i="24"/>
  <c r="H15" i="24" s="1"/>
  <c r="G13" i="24"/>
  <c r="G15" i="24" s="1"/>
  <c r="F13" i="24"/>
  <c r="F15" i="24" s="1"/>
  <c r="E13" i="24"/>
  <c r="E15" i="24" s="1"/>
  <c r="D13" i="24"/>
  <c r="C13" i="24"/>
  <c r="U12" i="24"/>
  <c r="P12" i="24"/>
  <c r="I12" i="24"/>
  <c r="U11" i="24"/>
  <c r="P11" i="24"/>
  <c r="I11" i="24"/>
  <c r="X11" i="24" s="1"/>
  <c r="U10" i="24"/>
  <c r="P10" i="24"/>
  <c r="I10" i="24"/>
  <c r="U9" i="24"/>
  <c r="X9" i="24" s="1"/>
  <c r="P9" i="24"/>
  <c r="I9" i="24"/>
  <c r="U8" i="24"/>
  <c r="P8" i="24"/>
  <c r="I8" i="24"/>
  <c r="U7" i="24"/>
  <c r="P7" i="24"/>
  <c r="I7" i="24"/>
  <c r="U6" i="24"/>
  <c r="P6" i="24"/>
  <c r="I6" i="24"/>
  <c r="U5" i="24"/>
  <c r="P5" i="24"/>
  <c r="I5" i="24"/>
  <c r="Y4" i="24"/>
  <c r="U4" i="24"/>
  <c r="P4" i="24"/>
  <c r="I4" i="24"/>
  <c r="I28" i="22"/>
  <c r="F28" i="22"/>
  <c r="G28" i="22"/>
  <c r="H28" i="22"/>
  <c r="J28" i="22"/>
  <c r="K28" i="22"/>
  <c r="L28" i="22"/>
  <c r="M28" i="22"/>
  <c r="N28" i="22"/>
  <c r="O28" i="22"/>
  <c r="P28" i="22"/>
  <c r="Q28" i="22"/>
  <c r="R28" i="22"/>
  <c r="S28" i="22"/>
  <c r="T28" i="22"/>
  <c r="E28" i="22"/>
  <c r="J26" i="22"/>
  <c r="K26" i="22"/>
  <c r="N26" i="22"/>
  <c r="O26" i="22"/>
  <c r="S26" i="22"/>
  <c r="V26" i="22"/>
  <c r="H26" i="22"/>
  <c r="Z28" i="22"/>
  <c r="U27" i="22"/>
  <c r="P27" i="22"/>
  <c r="I27" i="22"/>
  <c r="W25" i="22"/>
  <c r="T25" i="22"/>
  <c r="S25" i="22"/>
  <c r="R25" i="22"/>
  <c r="Q25" i="22"/>
  <c r="O25" i="22"/>
  <c r="N25" i="22"/>
  <c r="M25" i="22"/>
  <c r="L25" i="22"/>
  <c r="K25" i="22"/>
  <c r="J25" i="22"/>
  <c r="H25" i="22"/>
  <c r="G25" i="22"/>
  <c r="F25" i="22"/>
  <c r="E25" i="22"/>
  <c r="D25" i="22"/>
  <c r="C25" i="22"/>
  <c r="U24" i="22"/>
  <c r="P24" i="22"/>
  <c r="I24" i="22"/>
  <c r="U23" i="22"/>
  <c r="P23" i="22"/>
  <c r="I23" i="22"/>
  <c r="U22" i="22"/>
  <c r="P22" i="22"/>
  <c r="I22" i="22"/>
  <c r="U21" i="22"/>
  <c r="P21" i="22"/>
  <c r="I21" i="22"/>
  <c r="U20" i="22"/>
  <c r="P20" i="22"/>
  <c r="I20" i="22"/>
  <c r="U19" i="22"/>
  <c r="P19" i="22"/>
  <c r="I19" i="22"/>
  <c r="U18" i="22"/>
  <c r="P18" i="22"/>
  <c r="I18" i="22"/>
  <c r="U17" i="22"/>
  <c r="P17" i="22"/>
  <c r="I17" i="22"/>
  <c r="U16" i="22"/>
  <c r="P16" i="22"/>
  <c r="I16" i="22"/>
  <c r="Z14" i="22"/>
  <c r="U13" i="22"/>
  <c r="P13" i="22"/>
  <c r="I13" i="22"/>
  <c r="W12" i="22"/>
  <c r="W26" i="22" s="1"/>
  <c r="T12" i="22"/>
  <c r="T14" i="22" s="1"/>
  <c r="S12" i="22"/>
  <c r="S14" i="22" s="1"/>
  <c r="R12" i="22"/>
  <c r="R14" i="22" s="1"/>
  <c r="Q12" i="22"/>
  <c r="Q14" i="22" s="1"/>
  <c r="O12" i="22"/>
  <c r="O14" i="22" s="1"/>
  <c r="N12" i="22"/>
  <c r="N14" i="22" s="1"/>
  <c r="M12" i="22"/>
  <c r="M14" i="22" s="1"/>
  <c r="L12" i="22"/>
  <c r="L14" i="22" s="1"/>
  <c r="K12" i="22"/>
  <c r="K14" i="22" s="1"/>
  <c r="J12" i="22"/>
  <c r="J14" i="22" s="1"/>
  <c r="H12" i="22"/>
  <c r="H14" i="22" s="1"/>
  <c r="G12" i="22"/>
  <c r="G14" i="22" s="1"/>
  <c r="F12" i="22"/>
  <c r="F14" i="22" s="1"/>
  <c r="E12" i="22"/>
  <c r="E14" i="22" s="1"/>
  <c r="D12" i="22"/>
  <c r="D26" i="22" s="1"/>
  <c r="C12" i="22"/>
  <c r="C26" i="22" s="1"/>
  <c r="U11" i="22"/>
  <c r="P11" i="22"/>
  <c r="I11" i="22"/>
  <c r="U10" i="22"/>
  <c r="P10" i="22"/>
  <c r="I10" i="22"/>
  <c r="U9" i="22"/>
  <c r="P9" i="22"/>
  <c r="I9" i="22"/>
  <c r="U8" i="22"/>
  <c r="P8" i="22"/>
  <c r="I8" i="22"/>
  <c r="U7" i="22"/>
  <c r="P7" i="22"/>
  <c r="I7" i="22"/>
  <c r="U6" i="22"/>
  <c r="P6" i="22"/>
  <c r="I6" i="22"/>
  <c r="U5" i="22"/>
  <c r="P5" i="22"/>
  <c r="I5" i="22"/>
  <c r="U4" i="22"/>
  <c r="P4" i="22"/>
  <c r="I4" i="22"/>
  <c r="U3" i="22"/>
  <c r="P3" i="22"/>
  <c r="I3" i="22"/>
  <c r="P6" i="5"/>
  <c r="U19" i="5"/>
  <c r="P19" i="5"/>
  <c r="H32" i="5"/>
  <c r="U32" i="5"/>
  <c r="V32" i="5" s="1"/>
  <c r="P32" i="5"/>
  <c r="U6" i="5"/>
  <c r="U7" i="5"/>
  <c r="U9" i="5"/>
  <c r="U10" i="5"/>
  <c r="U11" i="5"/>
  <c r="U13" i="5"/>
  <c r="U14" i="5"/>
  <c r="U15" i="5"/>
  <c r="U16" i="5"/>
  <c r="U17" i="5"/>
  <c r="U18" i="5"/>
  <c r="U20" i="5"/>
  <c r="U21" i="5"/>
  <c r="U22" i="5"/>
  <c r="U23" i="5"/>
  <c r="U24" i="5"/>
  <c r="U25" i="5"/>
  <c r="U26" i="5"/>
  <c r="U27" i="5"/>
  <c r="U28" i="5"/>
  <c r="U29" i="5"/>
  <c r="U30" i="5"/>
  <c r="U31" i="5"/>
  <c r="U5" i="5"/>
  <c r="P7" i="5"/>
  <c r="P8" i="5"/>
  <c r="P9" i="5"/>
  <c r="P10" i="5"/>
  <c r="P11" i="5"/>
  <c r="P13" i="5"/>
  <c r="P14" i="5"/>
  <c r="P15" i="5"/>
  <c r="P16" i="5"/>
  <c r="P17" i="5"/>
  <c r="P18" i="5"/>
  <c r="P20" i="5"/>
  <c r="P21" i="5"/>
  <c r="P22" i="5"/>
  <c r="P23" i="5"/>
  <c r="P24" i="5"/>
  <c r="P25" i="5"/>
  <c r="P26" i="5"/>
  <c r="P27" i="5"/>
  <c r="P28" i="5"/>
  <c r="P29" i="5"/>
  <c r="P30" i="5"/>
  <c r="P31" i="5"/>
  <c r="P5" i="5"/>
  <c r="H6" i="5"/>
  <c r="H7" i="5"/>
  <c r="H8" i="5"/>
  <c r="H9" i="5"/>
  <c r="V9" i="5" s="1" a="1"/>
  <c r="V9" i="5" s="1"/>
  <c r="H10" i="5"/>
  <c r="V10" i="5" s="1" a="1"/>
  <c r="V10" i="5" s="1"/>
  <c r="H11" i="5"/>
  <c r="V11" i="5" s="1" a="1"/>
  <c r="V11" i="5" s="1"/>
  <c r="H12" i="5"/>
  <c r="H13" i="5"/>
  <c r="H14" i="5"/>
  <c r="H15" i="5"/>
  <c r="V15" i="5" s="1" a="1"/>
  <c r="V15" i="5" s="1"/>
  <c r="H16" i="5"/>
  <c r="H17" i="5"/>
  <c r="H18" i="5"/>
  <c r="V18" i="5" s="1" a="1"/>
  <c r="V18" i="5" s="1"/>
  <c r="H19" i="5"/>
  <c r="H20" i="5"/>
  <c r="V20" i="5" s="1"/>
  <c r="H21" i="5"/>
  <c r="H22" i="5"/>
  <c r="V22" i="5" s="1"/>
  <c r="H23" i="5"/>
  <c r="H24" i="5"/>
  <c r="V24" i="5" s="1"/>
  <c r="H25" i="5"/>
  <c r="H26" i="5"/>
  <c r="H27" i="5"/>
  <c r="H28" i="5"/>
  <c r="H29" i="5"/>
  <c r="H30" i="5"/>
  <c r="V30" i="5" s="1"/>
  <c r="H31" i="5"/>
  <c r="V31" i="5" s="1"/>
  <c r="H34" i="5"/>
  <c r="H5" i="5"/>
  <c r="Z17" i="19"/>
  <c r="V16" i="20"/>
  <c r="Q16" i="20"/>
  <c r="J16" i="20"/>
  <c r="AA15" i="20"/>
  <c r="AA17" i="20" s="1"/>
  <c r="N15" i="20"/>
  <c r="N17" i="20" s="1"/>
  <c r="Q11" i="20"/>
  <c r="C15" i="20"/>
  <c r="E22" i="20"/>
  <c r="X15" i="20"/>
  <c r="W15" i="20"/>
  <c r="W17" i="20" s="1"/>
  <c r="U15" i="20"/>
  <c r="U17" i="20" s="1"/>
  <c r="T15" i="20"/>
  <c r="T17" i="20" s="1"/>
  <c r="S15" i="20"/>
  <c r="S17" i="20" s="1"/>
  <c r="R15" i="20"/>
  <c r="R17" i="20" s="1"/>
  <c r="P15" i="20"/>
  <c r="P17" i="20" s="1"/>
  <c r="O15" i="20"/>
  <c r="O17" i="20" s="1"/>
  <c r="M15" i="20"/>
  <c r="M17" i="20" s="1"/>
  <c r="L15" i="20"/>
  <c r="L17" i="20" s="1"/>
  <c r="K15" i="20"/>
  <c r="K17" i="20" s="1"/>
  <c r="I15" i="20"/>
  <c r="I17" i="20" s="1"/>
  <c r="H15" i="20"/>
  <c r="H17" i="20" s="1"/>
  <c r="G15" i="20"/>
  <c r="G17" i="20" s="1"/>
  <c r="F15" i="20"/>
  <c r="F17" i="20" s="1"/>
  <c r="E15" i="20"/>
  <c r="V14" i="20"/>
  <c r="Q14" i="20"/>
  <c r="J14" i="20"/>
  <c r="V13" i="20"/>
  <c r="Q13" i="20"/>
  <c r="J13" i="20"/>
  <c r="V12" i="20"/>
  <c r="Q12" i="20"/>
  <c r="J12" i="20"/>
  <c r="V11" i="20"/>
  <c r="J11" i="20"/>
  <c r="V10" i="20"/>
  <c r="Q10" i="20"/>
  <c r="J10" i="20"/>
  <c r="V9" i="20"/>
  <c r="Q9" i="20"/>
  <c r="J9" i="20"/>
  <c r="V8" i="20"/>
  <c r="Q8" i="20"/>
  <c r="J8" i="20"/>
  <c r="V7" i="20"/>
  <c r="Q7" i="20"/>
  <c r="J7" i="20"/>
  <c r="V6" i="20"/>
  <c r="Q6" i="20"/>
  <c r="Y6" i="20" s="1"/>
  <c r="Z6" i="20" s="1"/>
  <c r="J6" i="20"/>
  <c r="U16" i="19"/>
  <c r="P16" i="19"/>
  <c r="I16" i="19"/>
  <c r="W15" i="19"/>
  <c r="T15" i="19"/>
  <c r="T17" i="19" s="1"/>
  <c r="S15" i="19"/>
  <c r="S17" i="19" s="1"/>
  <c r="R15" i="19"/>
  <c r="R17" i="19" s="1"/>
  <c r="Q15" i="19"/>
  <c r="Q17" i="19" s="1"/>
  <c r="O15" i="19"/>
  <c r="O17" i="19" s="1"/>
  <c r="N15" i="19"/>
  <c r="N17" i="19" s="1"/>
  <c r="M15" i="19"/>
  <c r="M17" i="19" s="1"/>
  <c r="L15" i="19"/>
  <c r="L17" i="19" s="1"/>
  <c r="K15" i="19"/>
  <c r="K17" i="19" s="1"/>
  <c r="J15" i="19"/>
  <c r="H15" i="19"/>
  <c r="H17" i="19" s="1"/>
  <c r="G15" i="19"/>
  <c r="G17" i="19" s="1"/>
  <c r="F15" i="19"/>
  <c r="F17" i="19" s="1"/>
  <c r="E15" i="19"/>
  <c r="E17" i="19" s="1"/>
  <c r="D15" i="19"/>
  <c r="C15" i="19"/>
  <c r="U14" i="19"/>
  <c r="P14" i="19"/>
  <c r="I14" i="19"/>
  <c r="X14" i="19" s="1"/>
  <c r="U13" i="19"/>
  <c r="P13" i="19"/>
  <c r="I13" i="19"/>
  <c r="X13" i="19" s="1"/>
  <c r="U12" i="19"/>
  <c r="P12" i="19"/>
  <c r="I12" i="19"/>
  <c r="X12" i="19" s="1"/>
  <c r="U11" i="19"/>
  <c r="P11" i="19"/>
  <c r="I11" i="19"/>
  <c r="X11" i="19" s="1"/>
  <c r="U10" i="19"/>
  <c r="P10" i="19"/>
  <c r="I10" i="19"/>
  <c r="X10" i="19" s="1"/>
  <c r="U9" i="19"/>
  <c r="P9" i="19"/>
  <c r="I9" i="19"/>
  <c r="X9" i="19" s="1"/>
  <c r="U8" i="19"/>
  <c r="P8" i="19"/>
  <c r="I8" i="19"/>
  <c r="X8" i="19" s="1"/>
  <c r="U7" i="19"/>
  <c r="P7" i="19"/>
  <c r="I7" i="19"/>
  <c r="X7" i="19" s="1"/>
  <c r="U6" i="19"/>
  <c r="P6" i="19"/>
  <c r="I6" i="19"/>
  <c r="X6" i="19" s="1"/>
  <c r="U15" i="18"/>
  <c r="P15" i="18"/>
  <c r="I15" i="18"/>
  <c r="D21" i="18"/>
  <c r="J16" i="18"/>
  <c r="X14" i="18"/>
  <c r="W14" i="18"/>
  <c r="W16" i="18" s="1"/>
  <c r="V14" i="18"/>
  <c r="V16" i="18" s="1"/>
  <c r="T14" i="18"/>
  <c r="T16" i="18" s="1"/>
  <c r="S14" i="18"/>
  <c r="S16" i="18" s="1"/>
  <c r="R14" i="18"/>
  <c r="R16" i="18" s="1"/>
  <c r="Q14" i="18"/>
  <c r="Q16" i="18" s="1"/>
  <c r="O14" i="18"/>
  <c r="O16" i="18" s="1"/>
  <c r="N14" i="18"/>
  <c r="N16" i="18" s="1"/>
  <c r="M14" i="18"/>
  <c r="M16" i="18" s="1"/>
  <c r="L14" i="18"/>
  <c r="L16" i="18" s="1"/>
  <c r="K14" i="18"/>
  <c r="K16" i="18" s="1"/>
  <c r="J14" i="18"/>
  <c r="H14" i="18"/>
  <c r="H16" i="18" s="1"/>
  <c r="G14" i="18"/>
  <c r="G16" i="18" s="1"/>
  <c r="F14" i="18"/>
  <c r="F16" i="18" s="1"/>
  <c r="E14" i="18"/>
  <c r="E16" i="18" s="1"/>
  <c r="D14" i="18"/>
  <c r="C14" i="18"/>
  <c r="U13" i="18"/>
  <c r="P13" i="18"/>
  <c r="I13" i="18"/>
  <c r="U12" i="18"/>
  <c r="P12" i="18"/>
  <c r="I12" i="18"/>
  <c r="U11" i="18"/>
  <c r="P11" i="18"/>
  <c r="I11" i="18"/>
  <c r="U10" i="18"/>
  <c r="P10" i="18"/>
  <c r="I10" i="18"/>
  <c r="U9" i="18"/>
  <c r="P9" i="18"/>
  <c r="I9" i="18"/>
  <c r="U8" i="18"/>
  <c r="P8" i="18"/>
  <c r="I8" i="18"/>
  <c r="U7" i="18"/>
  <c r="P7" i="18"/>
  <c r="I7" i="18"/>
  <c r="U6" i="18"/>
  <c r="P6" i="18"/>
  <c r="I6" i="18"/>
  <c r="Y6" i="18" s="1"/>
  <c r="Z6" i="18" s="1"/>
  <c r="U5" i="18"/>
  <c r="P5" i="18"/>
  <c r="I5" i="18"/>
  <c r="Y5" i="17"/>
  <c r="Y6" i="17"/>
  <c r="Y7" i="17"/>
  <c r="Y8" i="17"/>
  <c r="Y9" i="17"/>
  <c r="Y10" i="17"/>
  <c r="Y11" i="17"/>
  <c r="Y12" i="17"/>
  <c r="Y13" i="17"/>
  <c r="Y4" i="17"/>
  <c r="Z15" i="17"/>
  <c r="D20" i="17"/>
  <c r="L15" i="17"/>
  <c r="AA13" i="17"/>
  <c r="AA15" i="17" s="1"/>
  <c r="X13" i="17"/>
  <c r="W13" i="17"/>
  <c r="W15" i="17" s="1"/>
  <c r="V13" i="17"/>
  <c r="V15" i="17" s="1"/>
  <c r="T13" i="17"/>
  <c r="T15" i="17" s="1"/>
  <c r="S13" i="17"/>
  <c r="S15" i="17" s="1"/>
  <c r="R13" i="17"/>
  <c r="R15" i="17" s="1"/>
  <c r="Q13" i="17"/>
  <c r="O13" i="17"/>
  <c r="O15" i="17" s="1"/>
  <c r="N13" i="17"/>
  <c r="N15" i="17" s="1"/>
  <c r="M13" i="17"/>
  <c r="M15" i="17" s="1"/>
  <c r="L13" i="17"/>
  <c r="K13" i="17"/>
  <c r="K15" i="17" s="1"/>
  <c r="J13" i="17"/>
  <c r="J15" i="17" s="1"/>
  <c r="H13" i="17"/>
  <c r="H15" i="17" s="1"/>
  <c r="G13" i="17"/>
  <c r="G15" i="17" s="1"/>
  <c r="F13" i="17"/>
  <c r="F15" i="17" s="1"/>
  <c r="E13" i="17"/>
  <c r="E15" i="17" s="1"/>
  <c r="D13" i="17"/>
  <c r="C13" i="17"/>
  <c r="U12" i="17"/>
  <c r="P12" i="17"/>
  <c r="I12" i="17"/>
  <c r="U11" i="17"/>
  <c r="P11" i="17"/>
  <c r="I11" i="17"/>
  <c r="U10" i="17"/>
  <c r="P10" i="17"/>
  <c r="I10" i="17"/>
  <c r="U9" i="17"/>
  <c r="P9" i="17"/>
  <c r="I9" i="17"/>
  <c r="Z9" i="17" s="1"/>
  <c r="U8" i="17"/>
  <c r="P8" i="17"/>
  <c r="I8" i="17"/>
  <c r="U7" i="17"/>
  <c r="P7" i="17"/>
  <c r="I7" i="17"/>
  <c r="U6" i="17"/>
  <c r="P6" i="17"/>
  <c r="I6" i="17"/>
  <c r="U5" i="17"/>
  <c r="Z5" i="17" s="1"/>
  <c r="P5" i="17"/>
  <c r="I5" i="17"/>
  <c r="U4" i="17"/>
  <c r="P4" i="17"/>
  <c r="I4" i="17"/>
  <c r="U17" i="16"/>
  <c r="P17" i="16"/>
  <c r="I17" i="16"/>
  <c r="F15" i="16"/>
  <c r="K15" i="16"/>
  <c r="S15" i="16"/>
  <c r="W15" i="16"/>
  <c r="I14" i="16"/>
  <c r="P14" i="16"/>
  <c r="AA13" i="16"/>
  <c r="AA15" i="16" s="1"/>
  <c r="X13" i="16"/>
  <c r="W13" i="16"/>
  <c r="V13" i="16"/>
  <c r="V15" i="16" s="1"/>
  <c r="T13" i="16"/>
  <c r="T15" i="16" s="1"/>
  <c r="S13" i="16"/>
  <c r="R13" i="16"/>
  <c r="R15" i="16" s="1"/>
  <c r="Q13" i="16"/>
  <c r="Q15" i="16" s="1"/>
  <c r="O13" i="16"/>
  <c r="O15" i="16" s="1"/>
  <c r="N13" i="16"/>
  <c r="N15" i="16" s="1"/>
  <c r="M13" i="16"/>
  <c r="M15" i="16" s="1"/>
  <c r="L13" i="16"/>
  <c r="L15" i="16" s="1"/>
  <c r="K13" i="16"/>
  <c r="J13" i="16"/>
  <c r="J15" i="16" s="1"/>
  <c r="H13" i="16"/>
  <c r="H15" i="16" s="1"/>
  <c r="G13" i="16"/>
  <c r="G15" i="16" s="1"/>
  <c r="F13" i="16"/>
  <c r="E13" i="16"/>
  <c r="E15" i="16" s="1"/>
  <c r="D13" i="16"/>
  <c r="C13" i="16"/>
  <c r="U12" i="16"/>
  <c r="P12" i="16"/>
  <c r="I12" i="16"/>
  <c r="U11" i="16"/>
  <c r="P11" i="16"/>
  <c r="I11" i="16"/>
  <c r="U10" i="16"/>
  <c r="P10" i="16"/>
  <c r="I10" i="16"/>
  <c r="U9" i="16"/>
  <c r="P9" i="16"/>
  <c r="I9" i="16"/>
  <c r="U8" i="16"/>
  <c r="P8" i="16"/>
  <c r="I8" i="16"/>
  <c r="U7" i="16"/>
  <c r="P7" i="16"/>
  <c r="I7" i="16"/>
  <c r="U6" i="16"/>
  <c r="P6" i="16"/>
  <c r="I6" i="16"/>
  <c r="U5" i="16"/>
  <c r="P5" i="16"/>
  <c r="I5" i="16"/>
  <c r="U4" i="16"/>
  <c r="P4" i="16"/>
  <c r="I4" i="16"/>
  <c r="D20" i="15"/>
  <c r="X13" i="15"/>
  <c r="W13" i="15"/>
  <c r="W15" i="15" s="1"/>
  <c r="V13" i="15"/>
  <c r="V15" i="15" s="1"/>
  <c r="T13" i="15"/>
  <c r="S13" i="15"/>
  <c r="S15" i="15" s="1"/>
  <c r="R13" i="15"/>
  <c r="Q13" i="15"/>
  <c r="Q15" i="15" s="1"/>
  <c r="O13" i="15"/>
  <c r="N13" i="15"/>
  <c r="M13" i="15"/>
  <c r="M15" i="15" s="1"/>
  <c r="L13" i="15"/>
  <c r="K13" i="15"/>
  <c r="K15" i="15" s="1"/>
  <c r="J13" i="15"/>
  <c r="H13" i="15"/>
  <c r="G13" i="15"/>
  <c r="G15" i="15" s="1"/>
  <c r="F13" i="15"/>
  <c r="F15" i="15" s="1"/>
  <c r="E13" i="15"/>
  <c r="E15" i="15" s="1"/>
  <c r="D13" i="15"/>
  <c r="C13" i="15"/>
  <c r="U12" i="15"/>
  <c r="P12" i="15"/>
  <c r="I12" i="15"/>
  <c r="U11" i="15"/>
  <c r="P11" i="15"/>
  <c r="I11" i="15"/>
  <c r="U10" i="15"/>
  <c r="P10" i="15"/>
  <c r="I10" i="15"/>
  <c r="U9" i="15"/>
  <c r="P9" i="15"/>
  <c r="I9" i="15"/>
  <c r="U8" i="15"/>
  <c r="P8" i="15"/>
  <c r="I8" i="15"/>
  <c r="U7" i="15"/>
  <c r="P7" i="15"/>
  <c r="I7" i="15"/>
  <c r="U6" i="15"/>
  <c r="P6" i="15"/>
  <c r="I6" i="15"/>
  <c r="U5" i="15"/>
  <c r="P5" i="15"/>
  <c r="I5" i="15"/>
  <c r="U4" i="15"/>
  <c r="P4" i="15"/>
  <c r="I4" i="15"/>
  <c r="E15" i="14"/>
  <c r="D20" i="14"/>
  <c r="X15" i="14"/>
  <c r="Z4" i="14"/>
  <c r="Z5" i="14"/>
  <c r="Z7" i="14"/>
  <c r="Z8" i="14"/>
  <c r="Z9" i="14"/>
  <c r="Z10" i="14"/>
  <c r="Z11" i="14"/>
  <c r="Z12" i="14"/>
  <c r="Z13" i="14"/>
  <c r="Z6" i="14"/>
  <c r="Y5" i="14"/>
  <c r="Y6" i="14"/>
  <c r="Y7" i="14"/>
  <c r="Y8" i="14"/>
  <c r="Y9" i="14"/>
  <c r="Y10" i="14"/>
  <c r="Y11" i="14"/>
  <c r="Y12" i="14"/>
  <c r="Y13" i="14"/>
  <c r="Y4" i="14"/>
  <c r="T15" i="14"/>
  <c r="U15" i="14"/>
  <c r="U5" i="14"/>
  <c r="U6" i="14"/>
  <c r="U7" i="14"/>
  <c r="U8" i="14"/>
  <c r="U9" i="14"/>
  <c r="U10" i="14"/>
  <c r="U11" i="14"/>
  <c r="U12" i="14"/>
  <c r="U13" i="14"/>
  <c r="U4" i="14"/>
  <c r="K15" i="14"/>
  <c r="L15" i="14"/>
  <c r="M15" i="14"/>
  <c r="N15" i="14"/>
  <c r="O15" i="14"/>
  <c r="P15" i="14"/>
  <c r="P5" i="14"/>
  <c r="P6" i="14"/>
  <c r="P7" i="14"/>
  <c r="P8" i="14"/>
  <c r="P9" i="14"/>
  <c r="P10" i="14"/>
  <c r="P11" i="14"/>
  <c r="P12" i="14"/>
  <c r="P13" i="14"/>
  <c r="P4" i="14"/>
  <c r="I15" i="14"/>
  <c r="I13" i="14"/>
  <c r="I5" i="14"/>
  <c r="I6" i="14"/>
  <c r="I7" i="14"/>
  <c r="I8" i="14"/>
  <c r="I9" i="14"/>
  <c r="I10" i="14"/>
  <c r="I11" i="14"/>
  <c r="I12" i="14"/>
  <c r="I4" i="14"/>
  <c r="V13" i="14"/>
  <c r="V15" i="14" s="1"/>
  <c r="AA13" i="14"/>
  <c r="AA15" i="14" s="1"/>
  <c r="X36" i="5"/>
  <c r="J36" i="5" a="1"/>
  <c r="J36" i="5" s="1"/>
  <c r="K36" i="5" a="1"/>
  <c r="K36" i="5" s="1"/>
  <c r="L36" i="5" a="1"/>
  <c r="L36" i="5" s="1"/>
  <c r="M36" i="5" a="1"/>
  <c r="M36" i="5" s="1"/>
  <c r="N36" i="5" a="1"/>
  <c r="N36" i="5" s="1"/>
  <c r="O36" i="5" a="1"/>
  <c r="O36" i="5" s="1"/>
  <c r="Q36" i="5" a="1"/>
  <c r="Q36" i="5" s="1"/>
  <c r="R36" i="5" a="1"/>
  <c r="R36" i="5" s="1"/>
  <c r="S36" i="5" a="1"/>
  <c r="S36" i="5" s="1"/>
  <c r="X13" i="14"/>
  <c r="W13" i="14"/>
  <c r="W15" i="14" s="1"/>
  <c r="T13" i="14"/>
  <c r="S13" i="14"/>
  <c r="S15" i="14" s="1"/>
  <c r="R13" i="14"/>
  <c r="R15" i="14" s="1"/>
  <c r="Q13" i="14"/>
  <c r="Q15" i="14" s="1"/>
  <c r="O13" i="14"/>
  <c r="N13" i="14"/>
  <c r="M13" i="14"/>
  <c r="L13" i="14"/>
  <c r="K13" i="14"/>
  <c r="J13" i="14"/>
  <c r="J15" i="14" s="1"/>
  <c r="H13" i="14"/>
  <c r="H15" i="14" s="1"/>
  <c r="G13" i="14"/>
  <c r="G15" i="14" s="1"/>
  <c r="F13" i="14"/>
  <c r="F15" i="14" s="1"/>
  <c r="E13" i="14"/>
  <c r="D13" i="14"/>
  <c r="C13" i="14"/>
  <c r="I15" i="12"/>
  <c r="I13" i="12"/>
  <c r="U13" i="12"/>
  <c r="T13" i="12"/>
  <c r="T15" i="12" s="1"/>
  <c r="S13" i="12"/>
  <c r="S15" i="12" s="1"/>
  <c r="R13" i="12"/>
  <c r="R15" i="12" s="1"/>
  <c r="Q13" i="12"/>
  <c r="Q15" i="12" s="1"/>
  <c r="P13" i="12"/>
  <c r="P15" i="12" s="1"/>
  <c r="O13" i="12"/>
  <c r="O15" i="12" s="1"/>
  <c r="N13" i="12"/>
  <c r="N15" i="12" s="1"/>
  <c r="M13" i="12"/>
  <c r="M15" i="12" s="1"/>
  <c r="L13" i="12"/>
  <c r="L15" i="12" s="1"/>
  <c r="K13" i="12"/>
  <c r="K15" i="12" s="1"/>
  <c r="J13" i="12"/>
  <c r="J15" i="12" s="1"/>
  <c r="H13" i="12"/>
  <c r="G13" i="12"/>
  <c r="G15" i="12" s="1"/>
  <c r="U15" i="12" s="1"/>
  <c r="F13" i="12"/>
  <c r="F15" i="12" s="1"/>
  <c r="E13" i="12"/>
  <c r="D13" i="12"/>
  <c r="C13" i="12"/>
  <c r="V12" i="12"/>
  <c r="W12" i="12" s="1"/>
  <c r="V11" i="12"/>
  <c r="W11" i="12" s="1"/>
  <c r="V10" i="12"/>
  <c r="W10" i="12" s="1"/>
  <c r="V9" i="12"/>
  <c r="W9" i="12" s="1"/>
  <c r="V8" i="12"/>
  <c r="W8" i="12" s="1"/>
  <c r="V7" i="12"/>
  <c r="W7" i="12" s="1"/>
  <c r="V6" i="12"/>
  <c r="W6" i="12" s="1"/>
  <c r="V5" i="12"/>
  <c r="W5" i="12" s="1"/>
  <c r="V4" i="12"/>
  <c r="W4" i="12" s="1"/>
  <c r="T14" i="10"/>
  <c r="R14" i="10"/>
  <c r="R16" i="10" s="1"/>
  <c r="Q14" i="10"/>
  <c r="Q16" i="10" s="1"/>
  <c r="P14" i="10"/>
  <c r="P16" i="10" s="1"/>
  <c r="O14" i="10"/>
  <c r="O16" i="10" s="1"/>
  <c r="N14" i="10"/>
  <c r="N16" i="10" s="1"/>
  <c r="M14" i="10"/>
  <c r="M16" i="10" s="1"/>
  <c r="L14" i="10"/>
  <c r="L16" i="10" s="1"/>
  <c r="K14" i="10"/>
  <c r="K16" i="10" s="1"/>
  <c r="J14" i="10"/>
  <c r="J16" i="10" s="1"/>
  <c r="I14" i="10"/>
  <c r="I16" i="10" s="1"/>
  <c r="H14" i="10"/>
  <c r="H16" i="10" s="1"/>
  <c r="G14" i="10"/>
  <c r="G16" i="10" s="1"/>
  <c r="F14" i="10"/>
  <c r="F16" i="10" s="1"/>
  <c r="E14" i="10"/>
  <c r="D14" i="10"/>
  <c r="C14" i="10"/>
  <c r="U13" i="10"/>
  <c r="V13" i="10" s="1"/>
  <c r="U12" i="10"/>
  <c r="V12" i="10" s="1"/>
  <c r="U11" i="10"/>
  <c r="V11" i="10" s="1"/>
  <c r="U10" i="10"/>
  <c r="V10" i="10" s="1"/>
  <c r="U9" i="10"/>
  <c r="V9" i="10" s="1"/>
  <c r="U8" i="10"/>
  <c r="V8" i="10" s="1"/>
  <c r="U7" i="10"/>
  <c r="V7" i="10" s="1"/>
  <c r="U6" i="10"/>
  <c r="V6" i="10" s="1"/>
  <c r="U5" i="10"/>
  <c r="V5" i="10" s="1"/>
  <c r="G16" i="9"/>
  <c r="H16" i="9"/>
  <c r="I16" i="9"/>
  <c r="J16" i="9"/>
  <c r="M16" i="9"/>
  <c r="Q16" i="9"/>
  <c r="T14" i="9"/>
  <c r="S14" i="9"/>
  <c r="S16" i="9" s="1"/>
  <c r="R14" i="9"/>
  <c r="Q14" i="9"/>
  <c r="P14" i="9"/>
  <c r="P16" i="9" s="1"/>
  <c r="O14" i="9"/>
  <c r="O16" i="9" s="1"/>
  <c r="N14" i="9"/>
  <c r="N16" i="9" s="1"/>
  <c r="M14" i="9"/>
  <c r="L14" i="9"/>
  <c r="L16" i="9" s="1"/>
  <c r="K14" i="9"/>
  <c r="K16" i="9" s="1"/>
  <c r="J14" i="9"/>
  <c r="I14" i="9"/>
  <c r="H14" i="9"/>
  <c r="G14" i="9"/>
  <c r="F14" i="9"/>
  <c r="F16" i="9" s="1"/>
  <c r="E14" i="9"/>
  <c r="D14" i="9"/>
  <c r="C14" i="9"/>
  <c r="U13" i="9"/>
  <c r="V13" i="9" s="1"/>
  <c r="U12" i="9"/>
  <c r="V12" i="9" s="1"/>
  <c r="U11" i="9"/>
  <c r="V11" i="9" s="1"/>
  <c r="U10" i="9"/>
  <c r="V10" i="9" s="1"/>
  <c r="U9" i="9"/>
  <c r="V9" i="9" s="1"/>
  <c r="U8" i="9"/>
  <c r="V8" i="9" s="1"/>
  <c r="U7" i="9"/>
  <c r="V7" i="9" s="1"/>
  <c r="U6" i="9"/>
  <c r="V6" i="9" s="1"/>
  <c r="U5" i="9"/>
  <c r="V5" i="9" s="1"/>
  <c r="V19" i="7"/>
  <c r="T14" i="8"/>
  <c r="S14" i="8"/>
  <c r="S16" i="8" s="1"/>
  <c r="R14" i="8"/>
  <c r="R16" i="8" s="1"/>
  <c r="Q14" i="8"/>
  <c r="P14" i="8"/>
  <c r="P16" i="8" s="1"/>
  <c r="O14" i="8"/>
  <c r="O16" i="8" s="1"/>
  <c r="N14" i="8"/>
  <c r="N16" i="8" s="1"/>
  <c r="M14" i="8"/>
  <c r="M16" i="8" s="1"/>
  <c r="L14" i="8"/>
  <c r="K14" i="8"/>
  <c r="K16" i="8" s="1"/>
  <c r="J14" i="8"/>
  <c r="J16" i="8" s="1"/>
  <c r="I14" i="8"/>
  <c r="H14" i="8"/>
  <c r="G14" i="8"/>
  <c r="G16" i="8" s="1"/>
  <c r="F14" i="8"/>
  <c r="F16" i="8" s="1"/>
  <c r="E14" i="8"/>
  <c r="E16" i="8" s="1"/>
  <c r="D14" i="8"/>
  <c r="C14" i="8"/>
  <c r="U13" i="8"/>
  <c r="V13" i="8" s="1"/>
  <c r="U12" i="8"/>
  <c r="V12" i="8" s="1"/>
  <c r="U11" i="8"/>
  <c r="V11" i="8" s="1"/>
  <c r="U10" i="8"/>
  <c r="V10" i="8" s="1"/>
  <c r="U9" i="8"/>
  <c r="V9" i="8" s="1"/>
  <c r="U8" i="8"/>
  <c r="V8" i="8" s="1"/>
  <c r="U7" i="8"/>
  <c r="V7" i="8" s="1"/>
  <c r="U6" i="8"/>
  <c r="V6" i="8" s="1"/>
  <c r="U5" i="8"/>
  <c r="V5" i="8" s="1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F16" i="7"/>
  <c r="G16" i="7"/>
  <c r="H16" i="7"/>
  <c r="J16" i="7"/>
  <c r="K16" i="7"/>
  <c r="N16" i="7"/>
  <c r="O16" i="7"/>
  <c r="P16" i="7"/>
  <c r="Q16" i="7"/>
  <c r="R16" i="7"/>
  <c r="S16" i="7"/>
  <c r="T14" i="7"/>
  <c r="E16" i="7"/>
  <c r="O15" i="6"/>
  <c r="C14" i="7"/>
  <c r="E14" i="7"/>
  <c r="D14" i="7"/>
  <c r="U13" i="7"/>
  <c r="V13" i="7" s="1"/>
  <c r="U12" i="7"/>
  <c r="V12" i="7" s="1"/>
  <c r="U11" i="7"/>
  <c r="V11" i="7" s="1"/>
  <c r="U10" i="7"/>
  <c r="V10" i="7" s="1"/>
  <c r="U9" i="7"/>
  <c r="V9" i="7" s="1"/>
  <c r="U8" i="7"/>
  <c r="V8" i="7" s="1"/>
  <c r="U7" i="7"/>
  <c r="V7" i="7" s="1"/>
  <c r="U6" i="7"/>
  <c r="V6" i="7" s="1"/>
  <c r="U5" i="7"/>
  <c r="V5" i="7" s="1"/>
  <c r="J15" i="6"/>
  <c r="N15" i="6"/>
  <c r="T13" i="6"/>
  <c r="Q15" i="6" s="1"/>
  <c r="S13" i="6"/>
  <c r="S15" i="6" s="1"/>
  <c r="R13" i="6"/>
  <c r="R15" i="6" s="1"/>
  <c r="Q13" i="6"/>
  <c r="P13" i="6"/>
  <c r="M15" i="6" s="1"/>
  <c r="O13" i="6"/>
  <c r="L15" i="6" s="1"/>
  <c r="N13" i="6"/>
  <c r="K15" i="6" s="1"/>
  <c r="M13" i="6"/>
  <c r="L13" i="6"/>
  <c r="I15" i="6" s="1"/>
  <c r="K13" i="6"/>
  <c r="H15" i="6" s="1"/>
  <c r="J13" i="6"/>
  <c r="G15" i="6" s="1"/>
  <c r="I13" i="6"/>
  <c r="F15" i="6" s="1"/>
  <c r="H13" i="6"/>
  <c r="G13" i="6"/>
  <c r="F13" i="6"/>
  <c r="E13" i="6"/>
  <c r="E15" i="6" s="1"/>
  <c r="D13" i="6"/>
  <c r="C13" i="6"/>
  <c r="U12" i="6"/>
  <c r="V12" i="6" s="1"/>
  <c r="U11" i="6"/>
  <c r="V11" i="6" s="1"/>
  <c r="U10" i="6"/>
  <c r="V10" i="6" s="1"/>
  <c r="U9" i="6"/>
  <c r="V9" i="6" s="1"/>
  <c r="U8" i="6"/>
  <c r="V8" i="6" s="1"/>
  <c r="U7" i="6"/>
  <c r="V7" i="6" s="1"/>
  <c r="U6" i="6"/>
  <c r="V6" i="6" s="1"/>
  <c r="U5" i="6"/>
  <c r="V5" i="6" s="1"/>
  <c r="U4" i="6"/>
  <c r="V4" i="6" s="1"/>
  <c r="R14" i="4"/>
  <c r="E16" i="4"/>
  <c r="E14" i="4"/>
  <c r="T16" i="4"/>
  <c r="M16" i="4"/>
  <c r="U6" i="4"/>
  <c r="U7" i="4"/>
  <c r="V7" i="4" s="1"/>
  <c r="U8" i="4"/>
  <c r="U9" i="4"/>
  <c r="U10" i="4"/>
  <c r="U11" i="4"/>
  <c r="U12" i="4"/>
  <c r="U13" i="4"/>
  <c r="U5" i="4"/>
  <c r="O14" i="4"/>
  <c r="T8" i="5"/>
  <c r="T36" i="5" s="1" a="1"/>
  <c r="T36" i="5" s="1"/>
  <c r="V15" i="41" l="1"/>
  <c r="Y5" i="41"/>
  <c r="Z5" i="41" s="1"/>
  <c r="Y10" i="41"/>
  <c r="Z10" i="41" s="1"/>
  <c r="R15" i="41"/>
  <c r="U13" i="41"/>
  <c r="P14" i="41"/>
  <c r="P13" i="41"/>
  <c r="P15" i="41" s="1"/>
  <c r="O15" i="41"/>
  <c r="Y7" i="41"/>
  <c r="Z7" i="41" s="1"/>
  <c r="Y9" i="41"/>
  <c r="Z9" i="41" s="1"/>
  <c r="Y11" i="41"/>
  <c r="Z11" i="41" s="1"/>
  <c r="Y8" i="41"/>
  <c r="Z8" i="41" s="1"/>
  <c r="E15" i="41"/>
  <c r="H15" i="41" s="1"/>
  <c r="Z4" i="41"/>
  <c r="H13" i="41"/>
  <c r="U14" i="41"/>
  <c r="K15" i="41"/>
  <c r="V56" i="5"/>
  <c r="Z7" i="40"/>
  <c r="AA7" i="40" s="1"/>
  <c r="U16" i="40"/>
  <c r="T16" i="40"/>
  <c r="Z10" i="40"/>
  <c r="AA10" i="40" s="1"/>
  <c r="M16" i="40"/>
  <c r="I15" i="40"/>
  <c r="N16" i="40"/>
  <c r="Z12" i="40"/>
  <c r="AA12" i="40" s="1"/>
  <c r="Z11" i="40"/>
  <c r="AA11" i="40" s="1"/>
  <c r="Z6" i="40"/>
  <c r="AA6" i="40" s="1"/>
  <c r="I14" i="40"/>
  <c r="O16" i="40"/>
  <c r="F16" i="40"/>
  <c r="W16" i="40"/>
  <c r="R16" i="40"/>
  <c r="V14" i="40"/>
  <c r="S16" i="40"/>
  <c r="L16" i="40"/>
  <c r="P16" i="40"/>
  <c r="Q15" i="40"/>
  <c r="Z8" i="40"/>
  <c r="AA8" i="40" s="1"/>
  <c r="Q14" i="40"/>
  <c r="Z5" i="40"/>
  <c r="AA5" i="40" s="1"/>
  <c r="Z9" i="40"/>
  <c r="AA9" i="40" s="1"/>
  <c r="G16" i="40"/>
  <c r="Z13" i="40"/>
  <c r="AA13" i="40" s="1"/>
  <c r="V15" i="40"/>
  <c r="F15" i="38"/>
  <c r="Y6" i="39"/>
  <c r="Z6" i="39" s="1"/>
  <c r="P13" i="39"/>
  <c r="O15" i="39"/>
  <c r="V15" i="39"/>
  <c r="F15" i="39"/>
  <c r="U13" i="39"/>
  <c r="S15" i="39"/>
  <c r="R15" i="39"/>
  <c r="T15" i="39"/>
  <c r="Y4" i="39"/>
  <c r="Z4" i="39" s="1"/>
  <c r="Y9" i="39"/>
  <c r="Z9" i="39" s="1"/>
  <c r="L15" i="39"/>
  <c r="Y8" i="39"/>
  <c r="Z8" i="39" s="1"/>
  <c r="Y12" i="39"/>
  <c r="Z12" i="39" s="1"/>
  <c r="M15" i="39"/>
  <c r="P14" i="39"/>
  <c r="Y10" i="39"/>
  <c r="Z10" i="39" s="1"/>
  <c r="Y7" i="39"/>
  <c r="Z7" i="39" s="1"/>
  <c r="H14" i="39"/>
  <c r="H15" i="39"/>
  <c r="J15" i="39"/>
  <c r="H13" i="39"/>
  <c r="U14" i="39"/>
  <c r="Y12" i="38"/>
  <c r="Z12" i="38" s="1"/>
  <c r="U13" i="38"/>
  <c r="Z9" i="38"/>
  <c r="Y8" i="38"/>
  <c r="Z8" i="38" s="1"/>
  <c r="S15" i="38"/>
  <c r="Y6" i="38"/>
  <c r="Z6" i="38" s="1"/>
  <c r="E15" i="38"/>
  <c r="V15" i="38"/>
  <c r="U14" i="38"/>
  <c r="U15" i="38" s="1"/>
  <c r="P14" i="38"/>
  <c r="Y5" i="38"/>
  <c r="Z5" i="38" s="1"/>
  <c r="Y10" i="38"/>
  <c r="Z10" i="38" s="1"/>
  <c r="P13" i="38"/>
  <c r="Y7" i="38"/>
  <c r="Z7" i="38" s="1"/>
  <c r="H14" i="38"/>
  <c r="Y11" i="38"/>
  <c r="Z11" i="38" s="1"/>
  <c r="Z4" i="38"/>
  <c r="H13" i="38"/>
  <c r="AA16" i="37"/>
  <c r="W16" i="37"/>
  <c r="O16" i="37"/>
  <c r="P16" i="37" s="1"/>
  <c r="M16" i="37"/>
  <c r="K16" i="37"/>
  <c r="F16" i="37"/>
  <c r="S16" i="37"/>
  <c r="V16" i="37"/>
  <c r="Y8" i="37"/>
  <c r="Z8" i="37" s="1"/>
  <c r="U14" i="37"/>
  <c r="Y10" i="37"/>
  <c r="Z10" i="37" s="1"/>
  <c r="Y13" i="37"/>
  <c r="Z13" i="37" s="1"/>
  <c r="Q16" i="37"/>
  <c r="U16" i="37" s="1"/>
  <c r="P14" i="37"/>
  <c r="Y6" i="37"/>
  <c r="Z6" i="37" s="1"/>
  <c r="Y5" i="37"/>
  <c r="Z5" i="37" s="1"/>
  <c r="Y9" i="37"/>
  <c r="Z9" i="37" s="1"/>
  <c r="Y12" i="37"/>
  <c r="Z12" i="37" s="1"/>
  <c r="Y7" i="37"/>
  <c r="Z7" i="37" s="1"/>
  <c r="Y11" i="37"/>
  <c r="Z11" i="37" s="1"/>
  <c r="H16" i="37"/>
  <c r="H14" i="37"/>
  <c r="Y9" i="36"/>
  <c r="Z9" i="36" s="1"/>
  <c r="Y5" i="36"/>
  <c r="Z5" i="36" s="1"/>
  <c r="U14" i="36"/>
  <c r="Y8" i="36"/>
  <c r="Z8" i="36" s="1"/>
  <c r="Y12" i="36"/>
  <c r="Z12" i="36" s="1"/>
  <c r="Y6" i="36"/>
  <c r="Z6" i="36" s="1"/>
  <c r="Y7" i="36"/>
  <c r="Z7" i="36" s="1"/>
  <c r="Y11" i="36"/>
  <c r="Z11" i="36" s="1"/>
  <c r="Y10" i="36"/>
  <c r="Z10" i="36" s="1"/>
  <c r="H14" i="36"/>
  <c r="P16" i="36"/>
  <c r="H16" i="36"/>
  <c r="P14" i="36"/>
  <c r="Q16" i="36"/>
  <c r="P72" i="5"/>
  <c r="V5" i="5"/>
  <c r="V6" i="5"/>
  <c r="V68" i="5"/>
  <c r="V27" i="5"/>
  <c r="V23" i="5"/>
  <c r="V7" i="5"/>
  <c r="V51" i="5" a="1"/>
  <c r="V51" i="5" s="1"/>
  <c r="V55" i="5"/>
  <c r="V59" i="5"/>
  <c r="V63" i="5"/>
  <c r="V67" i="5"/>
  <c r="H71" i="5"/>
  <c r="V71" i="5" s="1"/>
  <c r="U72" i="5"/>
  <c r="Y9" i="35"/>
  <c r="Z9" i="35" s="1"/>
  <c r="Y10" i="35"/>
  <c r="Z10" i="35" s="1"/>
  <c r="Y6" i="35"/>
  <c r="Z6" i="35" s="1"/>
  <c r="H13" i="35"/>
  <c r="U13" i="35"/>
  <c r="Y7" i="35"/>
  <c r="Z7" i="35" s="1"/>
  <c r="P13" i="35"/>
  <c r="Y5" i="35"/>
  <c r="Z5" i="35" s="1"/>
  <c r="Y11" i="35"/>
  <c r="Z11" i="35" s="1"/>
  <c r="Y4" i="35"/>
  <c r="Z4" i="35" s="1"/>
  <c r="Y8" i="35"/>
  <c r="Z8" i="35" s="1"/>
  <c r="Y12" i="35"/>
  <c r="Z12" i="35" s="1"/>
  <c r="U15" i="35"/>
  <c r="H15" i="35"/>
  <c r="H72" i="5"/>
  <c r="Z11" i="33"/>
  <c r="AA11" i="33" s="1"/>
  <c r="Z7" i="33"/>
  <c r="AA7" i="33" s="1"/>
  <c r="Z6" i="33"/>
  <c r="AA6" i="33" s="1"/>
  <c r="X6" i="27"/>
  <c r="Y6" i="27" s="1"/>
  <c r="X10" i="27"/>
  <c r="Y10" i="27" s="1"/>
  <c r="I14" i="27"/>
  <c r="Z5" i="33"/>
  <c r="AA5" i="33" s="1"/>
  <c r="Z8" i="33"/>
  <c r="AA8" i="33" s="1"/>
  <c r="Z10" i="33"/>
  <c r="AA10" i="33" s="1"/>
  <c r="Q14" i="33"/>
  <c r="V14" i="33"/>
  <c r="Z9" i="33"/>
  <c r="AA9" i="33" s="1"/>
  <c r="Z12" i="33"/>
  <c r="AA12" i="33" s="1"/>
  <c r="I16" i="33"/>
  <c r="M16" i="33"/>
  <c r="I14" i="33"/>
  <c r="H15" i="32"/>
  <c r="T15" i="32"/>
  <c r="X11" i="32"/>
  <c r="Y11" i="32" s="1"/>
  <c r="X10" i="32"/>
  <c r="Y10" i="32" s="1"/>
  <c r="X5" i="32"/>
  <c r="Y5" i="32" s="1"/>
  <c r="X9" i="32"/>
  <c r="Y9" i="32" s="1"/>
  <c r="X7" i="32"/>
  <c r="Y7" i="32" s="1"/>
  <c r="H13" i="32"/>
  <c r="O13" i="32"/>
  <c r="X8" i="32"/>
  <c r="Y8" i="32" s="1"/>
  <c r="X6" i="32"/>
  <c r="Y6" i="32" s="1"/>
  <c r="X12" i="32"/>
  <c r="Y12" i="32" s="1"/>
  <c r="X4" i="32"/>
  <c r="T13" i="32"/>
  <c r="K15" i="32"/>
  <c r="O15" i="32" s="1"/>
  <c r="V47" i="5" a="1"/>
  <c r="V47" i="5" s="1"/>
  <c r="I15" i="31"/>
  <c r="Y10" i="31"/>
  <c r="Z10" i="31" s="1"/>
  <c r="Y6" i="31"/>
  <c r="Z6" i="31" s="1"/>
  <c r="Y8" i="31"/>
  <c r="Z8" i="31" s="1"/>
  <c r="Y9" i="31"/>
  <c r="Z9" i="31" s="1"/>
  <c r="P13" i="31"/>
  <c r="I13" i="31"/>
  <c r="Y12" i="31"/>
  <c r="Z12" i="31" s="1"/>
  <c r="Y7" i="31"/>
  <c r="Y4" i="31"/>
  <c r="Z4" i="31" s="1"/>
  <c r="Y11" i="31"/>
  <c r="Z11" i="31" s="1"/>
  <c r="Y5" i="31"/>
  <c r="Z5" i="31" s="1"/>
  <c r="K15" i="31"/>
  <c r="U13" i="31"/>
  <c r="V46" i="5" a="1"/>
  <c r="V46" i="5" s="1"/>
  <c r="Y12" i="30"/>
  <c r="Z12" i="30" s="1"/>
  <c r="Y7" i="30"/>
  <c r="Z7" i="30" s="1"/>
  <c r="Y6" i="30"/>
  <c r="Z6" i="30" s="1"/>
  <c r="I13" i="30"/>
  <c r="Y5" i="30"/>
  <c r="Z5" i="30" s="1"/>
  <c r="Y10" i="30"/>
  <c r="Z10" i="30" s="1"/>
  <c r="P13" i="30"/>
  <c r="Y9" i="30"/>
  <c r="Z9" i="30" s="1"/>
  <c r="Y8" i="30"/>
  <c r="Z8" i="30" s="1"/>
  <c r="Y4" i="30"/>
  <c r="Z4" i="30" s="1"/>
  <c r="I15" i="30"/>
  <c r="U13" i="30"/>
  <c r="Y6" i="29"/>
  <c r="Z6" i="29" s="1"/>
  <c r="Y12" i="29"/>
  <c r="Z12" i="29" s="1"/>
  <c r="Y9" i="29"/>
  <c r="Z9" i="29" s="1"/>
  <c r="U13" i="29"/>
  <c r="I15" i="29"/>
  <c r="Y7" i="29"/>
  <c r="Z7" i="29" s="1"/>
  <c r="Y11" i="29"/>
  <c r="Z11" i="29" s="1"/>
  <c r="P13" i="29"/>
  <c r="Y10" i="29"/>
  <c r="Z10" i="29" s="1"/>
  <c r="I13" i="29"/>
  <c r="Q15" i="29"/>
  <c r="U15" i="29" s="1"/>
  <c r="Y4" i="29"/>
  <c r="Z4" i="29" s="1"/>
  <c r="Y13" i="28"/>
  <c r="Z13" i="28" s="1"/>
  <c r="U16" i="28"/>
  <c r="I16" i="28"/>
  <c r="Y7" i="28"/>
  <c r="Z7" i="28" s="1"/>
  <c r="Y8" i="28"/>
  <c r="Z8" i="28" s="1"/>
  <c r="Y6" i="28"/>
  <c r="Z6" i="28" s="1"/>
  <c r="Y11" i="28"/>
  <c r="Z11" i="28" s="1"/>
  <c r="P14" i="28"/>
  <c r="Y5" i="28"/>
  <c r="Z5" i="28" s="1"/>
  <c r="Y10" i="28"/>
  <c r="Z10" i="28" s="1"/>
  <c r="Y9" i="28"/>
  <c r="Z9" i="28" s="1"/>
  <c r="I14" i="28"/>
  <c r="U14" i="28"/>
  <c r="P15" i="15"/>
  <c r="U15" i="15"/>
  <c r="I15" i="15"/>
  <c r="Y11" i="15"/>
  <c r="Z11" i="15" s="1"/>
  <c r="Y7" i="15"/>
  <c r="Z7" i="15" s="1"/>
  <c r="Y4" i="15"/>
  <c r="Z4" i="15" s="1"/>
  <c r="Y6" i="15"/>
  <c r="Z6" i="15" s="1"/>
  <c r="Y10" i="15"/>
  <c r="Z10" i="15" s="1"/>
  <c r="Y5" i="15"/>
  <c r="Z5" i="15" s="1"/>
  <c r="Y9" i="15"/>
  <c r="Z9" i="15" s="1"/>
  <c r="Y12" i="15"/>
  <c r="Z12" i="15" s="1"/>
  <c r="X9" i="27"/>
  <c r="Y9" i="27" s="1"/>
  <c r="X5" i="27"/>
  <c r="Y5" i="27" s="1"/>
  <c r="X11" i="26"/>
  <c r="Y11" i="26" s="1"/>
  <c r="U12" i="27"/>
  <c r="P12" i="27"/>
  <c r="X7" i="27"/>
  <c r="Y7" i="27" s="1"/>
  <c r="X4" i="27"/>
  <c r="Y4" i="27" s="1"/>
  <c r="X11" i="27"/>
  <c r="Y11" i="27" s="1"/>
  <c r="X8" i="27"/>
  <c r="Y8" i="27" s="1"/>
  <c r="X3" i="27"/>
  <c r="Y3" i="27" s="1"/>
  <c r="I12" i="27"/>
  <c r="Q14" i="27"/>
  <c r="U14" i="27" s="1"/>
  <c r="J14" i="27"/>
  <c r="P14" i="27" s="1"/>
  <c r="V41" i="5"/>
  <c r="X9" i="26"/>
  <c r="Y9" i="26" s="1"/>
  <c r="X5" i="26"/>
  <c r="Y5" i="26" s="1"/>
  <c r="X4" i="26"/>
  <c r="Y4" i="26" s="1"/>
  <c r="X8" i="26"/>
  <c r="Y8" i="26" s="1"/>
  <c r="P12" i="26"/>
  <c r="X6" i="26"/>
  <c r="Y6" i="26" s="1"/>
  <c r="X3" i="26"/>
  <c r="Y3" i="26" s="1"/>
  <c r="X10" i="26"/>
  <c r="Y10" i="26" s="1"/>
  <c r="X7" i="26"/>
  <c r="Y7" i="26" s="1"/>
  <c r="I12" i="26"/>
  <c r="U12" i="26"/>
  <c r="K14" i="26"/>
  <c r="V13" i="5" a="1"/>
  <c r="V13" i="5" s="1"/>
  <c r="H36" i="5"/>
  <c r="V48" i="5" a="1"/>
  <c r="V48" i="5" s="1"/>
  <c r="V52" i="5" a="1"/>
  <c r="V52" i="5" s="1"/>
  <c r="V43" i="5"/>
  <c r="V42" i="5"/>
  <c r="V49" i="5" a="1"/>
  <c r="V49" i="5" s="1"/>
  <c r="V57" i="5"/>
  <c r="V61" i="5"/>
  <c r="V65" i="5"/>
  <c r="V44" i="5"/>
  <c r="V70" i="5"/>
  <c r="V69" i="5"/>
  <c r="X13" i="25"/>
  <c r="Y13" i="25" s="1"/>
  <c r="X9" i="25"/>
  <c r="Y9" i="25" s="1"/>
  <c r="X8" i="25"/>
  <c r="Y8" i="25" s="1"/>
  <c r="X6" i="25"/>
  <c r="Y6" i="25" s="1"/>
  <c r="X10" i="25"/>
  <c r="Y10" i="25" s="1"/>
  <c r="U14" i="25"/>
  <c r="U16" i="25" s="1"/>
  <c r="P14" i="25"/>
  <c r="P16" i="25" s="1"/>
  <c r="X7" i="25"/>
  <c r="Y7" i="25" s="1"/>
  <c r="X12" i="25"/>
  <c r="Y12" i="25" s="1"/>
  <c r="X5" i="25"/>
  <c r="Y5" i="25" s="1"/>
  <c r="I14" i="25"/>
  <c r="Q16" i="25"/>
  <c r="V19" i="5"/>
  <c r="V28" i="5"/>
  <c r="V34" i="5"/>
  <c r="V29" i="5"/>
  <c r="V25" i="5"/>
  <c r="U8" i="5"/>
  <c r="V8" i="5" s="1"/>
  <c r="V21" i="5"/>
  <c r="V16" i="5" a="1"/>
  <c r="V16" i="5" s="1"/>
  <c r="U36" i="5"/>
  <c r="P36" i="5"/>
  <c r="Y12" i="21"/>
  <c r="Z12" i="21" s="1"/>
  <c r="Y7" i="21"/>
  <c r="Z7" i="21" s="1"/>
  <c r="Y13" i="21"/>
  <c r="Z13" i="21" s="1"/>
  <c r="Q14" i="21"/>
  <c r="Q16" i="21" s="1"/>
  <c r="J14" i="21"/>
  <c r="J16" i="21" s="1"/>
  <c r="Y11" i="21"/>
  <c r="Z11" i="21" s="1"/>
  <c r="Y9" i="21"/>
  <c r="Z9" i="21" s="1"/>
  <c r="V14" i="21"/>
  <c r="V16" i="21" s="1"/>
  <c r="R16" i="21"/>
  <c r="K16" i="21"/>
  <c r="Y5" i="21"/>
  <c r="Z5" i="21" s="1"/>
  <c r="Y9" i="23"/>
  <c r="Z9" i="23" s="1"/>
  <c r="V13" i="23"/>
  <c r="V15" i="23" s="1"/>
  <c r="Q13" i="23"/>
  <c r="Q15" i="23" s="1"/>
  <c r="Y5" i="23"/>
  <c r="Z5" i="23" s="1"/>
  <c r="Y8" i="23"/>
  <c r="Z8" i="23" s="1"/>
  <c r="Y7" i="23"/>
  <c r="Z7" i="23" s="1"/>
  <c r="Y12" i="23"/>
  <c r="Z12" i="23" s="1"/>
  <c r="J13" i="23"/>
  <c r="Y6" i="23"/>
  <c r="Z6" i="23" s="1"/>
  <c r="Y10" i="23"/>
  <c r="Z10" i="23" s="1"/>
  <c r="R15" i="23"/>
  <c r="K15" i="23"/>
  <c r="Y4" i="23"/>
  <c r="Z4" i="23" s="1"/>
  <c r="X12" i="24"/>
  <c r="Y12" i="24" s="1"/>
  <c r="X10" i="24"/>
  <c r="Y10" i="24" s="1"/>
  <c r="X8" i="24"/>
  <c r="Y8" i="24" s="1"/>
  <c r="X7" i="24"/>
  <c r="X6" i="24"/>
  <c r="Y6" i="24" s="1"/>
  <c r="Y11" i="24"/>
  <c r="Y9" i="24"/>
  <c r="P13" i="24"/>
  <c r="P15" i="24" s="1"/>
  <c r="Y5" i="24"/>
  <c r="I13" i="24"/>
  <c r="U13" i="24"/>
  <c r="U15" i="24" s="1"/>
  <c r="Y7" i="24"/>
  <c r="R26" i="22"/>
  <c r="F26" i="22"/>
  <c r="Q26" i="22"/>
  <c r="M26" i="22"/>
  <c r="G26" i="22"/>
  <c r="E26" i="22"/>
  <c r="T26" i="22"/>
  <c r="L26" i="22"/>
  <c r="X22" i="22"/>
  <c r="Y22" i="22" s="1"/>
  <c r="X21" i="22"/>
  <c r="Y21" i="22" s="1"/>
  <c r="I12" i="22"/>
  <c r="X5" i="22"/>
  <c r="Y5" i="22" s="1"/>
  <c r="X9" i="22"/>
  <c r="Y9" i="22" s="1"/>
  <c r="I25" i="22"/>
  <c r="X18" i="22"/>
  <c r="Y18" i="22" s="1"/>
  <c r="X20" i="22"/>
  <c r="Y20" i="22" s="1"/>
  <c r="X19" i="22"/>
  <c r="Y19" i="22" s="1"/>
  <c r="X6" i="22"/>
  <c r="Y6" i="22" s="1"/>
  <c r="X8" i="22"/>
  <c r="Y8" i="22" s="1"/>
  <c r="U25" i="22"/>
  <c r="U28" i="22" s="1"/>
  <c r="X7" i="22"/>
  <c r="Y7" i="22" s="1"/>
  <c r="X11" i="22"/>
  <c r="Y11" i="22" s="1"/>
  <c r="X24" i="22"/>
  <c r="Y24" i="22" s="1"/>
  <c r="X3" i="22"/>
  <c r="Y3" i="22" s="1"/>
  <c r="X10" i="22"/>
  <c r="Y10" i="22" s="1"/>
  <c r="U12" i="22"/>
  <c r="X23" i="22"/>
  <c r="Y23" i="22" s="1"/>
  <c r="X4" i="22"/>
  <c r="Y4" i="22" s="1"/>
  <c r="X17" i="22"/>
  <c r="Y17" i="22" s="1"/>
  <c r="P25" i="22"/>
  <c r="X16" i="22"/>
  <c r="Y16" i="22" s="1"/>
  <c r="P12" i="22"/>
  <c r="Y11" i="19"/>
  <c r="Y8" i="19"/>
  <c r="Y10" i="19"/>
  <c r="Y14" i="19"/>
  <c r="Y13" i="19"/>
  <c r="Y12" i="19"/>
  <c r="I15" i="19"/>
  <c r="I17" i="19" s="1"/>
  <c r="Y9" i="19"/>
  <c r="Y7" i="19"/>
  <c r="Y6" i="19"/>
  <c r="P15" i="19"/>
  <c r="P17" i="19" s="1"/>
  <c r="Y12" i="20"/>
  <c r="Z12" i="20" s="1"/>
  <c r="Y8" i="20"/>
  <c r="Z8" i="20" s="1"/>
  <c r="Y14" i="20"/>
  <c r="Z14" i="20" s="1"/>
  <c r="Y13" i="20"/>
  <c r="Z13" i="20" s="1"/>
  <c r="Y11" i="20"/>
  <c r="Z11" i="20" s="1"/>
  <c r="Y10" i="20"/>
  <c r="Z10" i="20" s="1"/>
  <c r="Y9" i="20"/>
  <c r="Z9" i="20" s="1"/>
  <c r="J15" i="20"/>
  <c r="J17" i="20" s="1"/>
  <c r="Y7" i="20"/>
  <c r="Z7" i="20" s="1"/>
  <c r="Q15" i="20"/>
  <c r="Q17" i="20" s="1"/>
  <c r="V15" i="20"/>
  <c r="V17" i="20" s="1"/>
  <c r="J17" i="19"/>
  <c r="U15" i="19"/>
  <c r="U17" i="19" s="1"/>
  <c r="Y5" i="18"/>
  <c r="Z5" i="18" s="1"/>
  <c r="Y9" i="18"/>
  <c r="Z9" i="18" s="1"/>
  <c r="Y13" i="18"/>
  <c r="Z13" i="18" s="1"/>
  <c r="Y10" i="18"/>
  <c r="Z10" i="18" s="1"/>
  <c r="Y12" i="18"/>
  <c r="Z12" i="18" s="1"/>
  <c r="P14" i="18"/>
  <c r="P16" i="18" s="1"/>
  <c r="Y8" i="18"/>
  <c r="Z8" i="18" s="1"/>
  <c r="Y7" i="18"/>
  <c r="Z7" i="18" s="1"/>
  <c r="Y11" i="18"/>
  <c r="Z11" i="18" s="1"/>
  <c r="I14" i="18"/>
  <c r="U14" i="18"/>
  <c r="U16" i="18" s="1"/>
  <c r="Z11" i="17"/>
  <c r="U13" i="17"/>
  <c r="U15" i="17" s="1"/>
  <c r="Q15" i="17"/>
  <c r="Z6" i="17"/>
  <c r="Z8" i="17"/>
  <c r="Z10" i="17"/>
  <c r="Z12" i="17"/>
  <c r="Z7" i="17"/>
  <c r="I13" i="17"/>
  <c r="I15" i="17" s="1"/>
  <c r="P13" i="17"/>
  <c r="P15" i="17" s="1"/>
  <c r="Z4" i="17"/>
  <c r="Y4" i="16"/>
  <c r="Z4" i="16" s="1"/>
  <c r="Y8" i="16"/>
  <c r="Z8" i="16" s="1"/>
  <c r="Y10" i="16"/>
  <c r="Z10" i="16" s="1"/>
  <c r="Y6" i="16"/>
  <c r="Z6" i="16" s="1"/>
  <c r="Y7" i="16"/>
  <c r="Z7" i="16" s="1"/>
  <c r="Y11" i="16"/>
  <c r="Z11" i="16" s="1"/>
  <c r="Y5" i="16"/>
  <c r="Z5" i="16" s="1"/>
  <c r="Y9" i="16"/>
  <c r="Z9" i="16" s="1"/>
  <c r="P13" i="16"/>
  <c r="P15" i="16" s="1"/>
  <c r="Y12" i="16"/>
  <c r="Z12" i="16" s="1"/>
  <c r="I13" i="16"/>
  <c r="I15" i="16" s="1"/>
  <c r="U13" i="16"/>
  <c r="U15" i="16" s="1"/>
  <c r="Y8" i="15"/>
  <c r="Z8" i="15" s="1"/>
  <c r="I13" i="15"/>
  <c r="U13" i="15"/>
  <c r="P13" i="15"/>
  <c r="V13" i="12"/>
  <c r="W13" i="12"/>
  <c r="E15" i="12"/>
  <c r="U14" i="10"/>
  <c r="V14" i="10"/>
  <c r="E16" i="10"/>
  <c r="U14" i="9"/>
  <c r="E16" i="9"/>
  <c r="V14" i="9"/>
  <c r="R16" i="9"/>
  <c r="V16" i="8" a="1"/>
  <c r="V16" i="8" s="1"/>
  <c r="V14" i="8"/>
  <c r="U14" i="8"/>
  <c r="U15" i="8" s="1"/>
  <c r="V16" i="7" a="1"/>
  <c r="V16" i="7" s="1"/>
  <c r="P15" i="6"/>
  <c r="U14" i="7"/>
  <c r="U15" i="7" s="1"/>
  <c r="V14" i="7"/>
  <c r="U13" i="6"/>
  <c r="V13" i="6"/>
  <c r="T35" i="4"/>
  <c r="S35" i="4"/>
  <c r="S37" i="4" s="1"/>
  <c r="R35" i="4"/>
  <c r="R37" i="4" s="1"/>
  <c r="Q35" i="4"/>
  <c r="Q37" i="4" s="1"/>
  <c r="P35" i="4"/>
  <c r="P37" i="4" s="1"/>
  <c r="O35" i="4"/>
  <c r="O37" i="4" s="1"/>
  <c r="N35" i="4"/>
  <c r="N37" i="4" s="1"/>
  <c r="M35" i="4"/>
  <c r="M37" i="4" s="1"/>
  <c r="L35" i="4"/>
  <c r="L37" i="4" s="1"/>
  <c r="K35" i="4"/>
  <c r="K37" i="4" s="1"/>
  <c r="J35" i="4"/>
  <c r="J37" i="4" s="1"/>
  <c r="I35" i="4"/>
  <c r="F37" i="4" s="1"/>
  <c r="H35" i="4"/>
  <c r="H37" i="4" s="1"/>
  <c r="G35" i="4"/>
  <c r="G37" i="4" s="1"/>
  <c r="F35" i="4"/>
  <c r="E35" i="4"/>
  <c r="D35" i="4"/>
  <c r="C35" i="4"/>
  <c r="U34" i="4"/>
  <c r="V34" i="4" s="1"/>
  <c r="U33" i="4"/>
  <c r="V33" i="4" s="1"/>
  <c r="U32" i="4"/>
  <c r="V32" i="4" s="1"/>
  <c r="U31" i="4"/>
  <c r="V31" i="4" s="1"/>
  <c r="V30" i="4"/>
  <c r="U30" i="4"/>
  <c r="U29" i="4"/>
  <c r="V29" i="4" s="1"/>
  <c r="U28" i="4"/>
  <c r="V28" i="4" s="1"/>
  <c r="U27" i="4"/>
  <c r="V27" i="4" s="1"/>
  <c r="U26" i="4"/>
  <c r="V26" i="4" s="1"/>
  <c r="C14" i="4"/>
  <c r="T14" i="4"/>
  <c r="S14" i="4"/>
  <c r="S16" i="4" s="1"/>
  <c r="R16" i="4"/>
  <c r="Q14" i="4"/>
  <c r="P14" i="4"/>
  <c r="P16" i="4" s="1"/>
  <c r="O16" i="4"/>
  <c r="N14" i="4"/>
  <c r="N16" i="4" s="1"/>
  <c r="M14" i="4"/>
  <c r="L14" i="4"/>
  <c r="L16" i="4" s="1"/>
  <c r="K14" i="4"/>
  <c r="K16" i="4" s="1"/>
  <c r="J14" i="4"/>
  <c r="J16" i="4" s="1"/>
  <c r="I14" i="4"/>
  <c r="H14" i="4"/>
  <c r="G14" i="4"/>
  <c r="G16" i="4" s="1"/>
  <c r="F14" i="4"/>
  <c r="F16" i="4" s="1"/>
  <c r="D14" i="4"/>
  <c r="V13" i="4"/>
  <c r="V12" i="4"/>
  <c r="V11" i="4"/>
  <c r="V10" i="4"/>
  <c r="V9" i="4"/>
  <c r="V8" i="4"/>
  <c r="V6" i="4"/>
  <c r="V5" i="4"/>
  <c r="I18" i="1"/>
  <c r="T62" i="1"/>
  <c r="S62" i="1"/>
  <c r="S64" i="1" s="1"/>
  <c r="R62" i="1"/>
  <c r="R64" i="1" s="1"/>
  <c r="Q62" i="1"/>
  <c r="Q64" i="1" s="1"/>
  <c r="P62" i="1"/>
  <c r="P64" i="1" s="1"/>
  <c r="O62" i="1"/>
  <c r="O64" i="1" s="1"/>
  <c r="N62" i="1"/>
  <c r="N64" i="1" s="1"/>
  <c r="M62" i="1"/>
  <c r="M64" i="1" s="1"/>
  <c r="L62" i="1"/>
  <c r="L64" i="1" s="1"/>
  <c r="K62" i="1"/>
  <c r="K64" i="1" s="1"/>
  <c r="J62" i="1"/>
  <c r="J64" i="1" s="1"/>
  <c r="I62" i="1"/>
  <c r="F64" i="1" s="1"/>
  <c r="H62" i="1"/>
  <c r="H64" i="1" s="1"/>
  <c r="G62" i="1"/>
  <c r="G64" i="1" s="1"/>
  <c r="F62" i="1"/>
  <c r="E62" i="1"/>
  <c r="D62" i="1"/>
  <c r="C62" i="1"/>
  <c r="V61" i="1"/>
  <c r="U61" i="1"/>
  <c r="U60" i="1"/>
  <c r="V60" i="1" s="1"/>
  <c r="U59" i="1"/>
  <c r="V59" i="1" s="1"/>
  <c r="U58" i="1"/>
  <c r="V58" i="1" s="1"/>
  <c r="U57" i="1"/>
  <c r="V57" i="1" s="1"/>
  <c r="U56" i="1"/>
  <c r="V56" i="1" s="1"/>
  <c r="V55" i="1"/>
  <c r="U55" i="1"/>
  <c r="U54" i="1"/>
  <c r="V54" i="1" s="1"/>
  <c r="U53" i="1"/>
  <c r="V53" i="1" s="1"/>
  <c r="F49" i="1"/>
  <c r="T47" i="1"/>
  <c r="S47" i="1"/>
  <c r="S49" i="1" s="1"/>
  <c r="R47" i="1"/>
  <c r="R49" i="1" s="1"/>
  <c r="Q47" i="1"/>
  <c r="Q49" i="1" s="1"/>
  <c r="P47" i="1"/>
  <c r="P49" i="1" s="1"/>
  <c r="O47" i="1"/>
  <c r="O49" i="1" s="1"/>
  <c r="N47" i="1"/>
  <c r="N49" i="1" s="1"/>
  <c r="M47" i="1"/>
  <c r="M49" i="1" s="1"/>
  <c r="L47" i="1"/>
  <c r="L49" i="1" s="1"/>
  <c r="K47" i="1"/>
  <c r="K49" i="1" s="1"/>
  <c r="J47" i="1"/>
  <c r="J49" i="1" s="1"/>
  <c r="I47" i="1"/>
  <c r="H47" i="1"/>
  <c r="H49" i="1" s="1"/>
  <c r="G47" i="1"/>
  <c r="G49" i="1" s="1"/>
  <c r="F47" i="1"/>
  <c r="E47" i="1"/>
  <c r="U47" i="1" s="1"/>
  <c r="D47" i="1"/>
  <c r="C47" i="1"/>
  <c r="V46" i="1"/>
  <c r="U46" i="1"/>
  <c r="U45" i="1"/>
  <c r="V45" i="1" s="1"/>
  <c r="V44" i="1"/>
  <c r="U44" i="1"/>
  <c r="U43" i="1"/>
  <c r="V43" i="1" s="1"/>
  <c r="V42" i="1"/>
  <c r="U42" i="1"/>
  <c r="U41" i="1"/>
  <c r="V41" i="1" s="1"/>
  <c r="V40" i="1"/>
  <c r="U40" i="1"/>
  <c r="U39" i="1"/>
  <c r="V39" i="1" s="1"/>
  <c r="V38" i="1"/>
  <c r="U38" i="1"/>
  <c r="G34" i="1"/>
  <c r="T32" i="1"/>
  <c r="S32" i="1"/>
  <c r="S34" i="1" s="1"/>
  <c r="R32" i="1"/>
  <c r="R34" i="1" s="1"/>
  <c r="Q32" i="1"/>
  <c r="Q34" i="1" s="1"/>
  <c r="P32" i="1"/>
  <c r="P34" i="1" s="1"/>
  <c r="O32" i="1"/>
  <c r="O34" i="1" s="1"/>
  <c r="N32" i="1"/>
  <c r="N34" i="1" s="1"/>
  <c r="M32" i="1"/>
  <c r="M34" i="1" s="1"/>
  <c r="L32" i="1"/>
  <c r="L34" i="1" s="1"/>
  <c r="K32" i="1"/>
  <c r="K34" i="1" s="1"/>
  <c r="J32" i="1"/>
  <c r="J34" i="1" s="1"/>
  <c r="I32" i="1"/>
  <c r="F34" i="1" s="1"/>
  <c r="V34" i="1" s="1" a="1"/>
  <c r="V34" i="1" s="1"/>
  <c r="H32" i="1"/>
  <c r="H34" i="1" s="1"/>
  <c r="G32" i="1"/>
  <c r="F32" i="1"/>
  <c r="E32" i="1"/>
  <c r="D32" i="1"/>
  <c r="C32" i="1"/>
  <c r="U31" i="1"/>
  <c r="V31" i="1" s="1"/>
  <c r="U30" i="1"/>
  <c r="V30" i="1" s="1"/>
  <c r="U29" i="1"/>
  <c r="V29" i="1" s="1"/>
  <c r="U28" i="1"/>
  <c r="V28" i="1" s="1"/>
  <c r="U27" i="1"/>
  <c r="V27" i="1" s="1"/>
  <c r="U26" i="1"/>
  <c r="V26" i="1" s="1"/>
  <c r="U25" i="1"/>
  <c r="V25" i="1" s="1"/>
  <c r="U24" i="1"/>
  <c r="V24" i="1" s="1"/>
  <c r="U23" i="1"/>
  <c r="V23" i="1" s="1"/>
  <c r="F18" i="1"/>
  <c r="V8" i="1"/>
  <c r="U8" i="1"/>
  <c r="U9" i="1"/>
  <c r="V9" i="1" s="1"/>
  <c r="U10" i="1"/>
  <c r="V10" i="1" s="1"/>
  <c r="U11" i="1"/>
  <c r="V11" i="1" s="1"/>
  <c r="U12" i="1"/>
  <c r="V12" i="1" s="1"/>
  <c r="U13" i="1"/>
  <c r="V13" i="1" s="1"/>
  <c r="U14" i="1"/>
  <c r="V14" i="1" s="1"/>
  <c r="U15" i="1"/>
  <c r="V15" i="1" s="1"/>
  <c r="U7" i="1"/>
  <c r="T16" i="1"/>
  <c r="S16" i="1"/>
  <c r="S18" i="1" s="1"/>
  <c r="D16" i="1"/>
  <c r="L16" i="1"/>
  <c r="L18" i="1" s="1"/>
  <c r="E16" i="1"/>
  <c r="F16" i="1"/>
  <c r="G16" i="1"/>
  <c r="G18" i="1" s="1"/>
  <c r="H16" i="1"/>
  <c r="H18" i="1" s="1"/>
  <c r="I16" i="1"/>
  <c r="J16" i="1"/>
  <c r="J18" i="1" s="1"/>
  <c r="K16" i="1"/>
  <c r="K18" i="1" s="1"/>
  <c r="M16" i="1"/>
  <c r="M18" i="1" s="1"/>
  <c r="N16" i="1"/>
  <c r="N18" i="1" s="1"/>
  <c r="O16" i="1"/>
  <c r="O18" i="1" s="1"/>
  <c r="P16" i="1"/>
  <c r="P18" i="1" s="1"/>
  <c r="Q16" i="1"/>
  <c r="Q18" i="1" s="1"/>
  <c r="R16" i="1"/>
  <c r="R18" i="1" s="1"/>
  <c r="W8" i="1"/>
  <c r="W7" i="1"/>
  <c r="U15" i="41" l="1"/>
  <c r="X15" i="41" s="1"/>
  <c r="Y13" i="41"/>
  <c r="Z13" i="41" s="1"/>
  <c r="I16" i="40"/>
  <c r="Q16" i="40"/>
  <c r="V16" i="40"/>
  <c r="Z14" i="40"/>
  <c r="AA14" i="40" s="1"/>
  <c r="P15" i="38"/>
  <c r="H15" i="38"/>
  <c r="U15" i="39"/>
  <c r="P15" i="39"/>
  <c r="Y13" i="39"/>
  <c r="Z13" i="39" s="1"/>
  <c r="Y13" i="38"/>
  <c r="Z13" i="38" s="1"/>
  <c r="Y14" i="37"/>
  <c r="Z14" i="37" s="1"/>
  <c r="X16" i="37"/>
  <c r="Y14" i="36"/>
  <c r="Z14" i="36" s="1"/>
  <c r="X16" i="36"/>
  <c r="X15" i="35"/>
  <c r="Y13" i="35"/>
  <c r="Z13" i="35" s="1"/>
  <c r="V72" i="5"/>
  <c r="Z14" i="33"/>
  <c r="AA14" i="33" s="1"/>
  <c r="Y16" i="33"/>
  <c r="Y4" i="32"/>
  <c r="X13" i="32"/>
  <c r="Y13" i="32" s="1"/>
  <c r="W15" i="32"/>
  <c r="Z7" i="31"/>
  <c r="Y13" i="31"/>
  <c r="Z13" i="31" s="1"/>
  <c r="X15" i="31"/>
  <c r="Y13" i="30"/>
  <c r="Z13" i="30" s="1"/>
  <c r="X15" i="30"/>
  <c r="Y13" i="29"/>
  <c r="Z13" i="29" s="1"/>
  <c r="X15" i="29"/>
  <c r="X16" i="28"/>
  <c r="Y14" i="28"/>
  <c r="Z14" i="28" s="1"/>
  <c r="Y12" i="27"/>
  <c r="X12" i="27"/>
  <c r="W14" i="27"/>
  <c r="Y12" i="26"/>
  <c r="W14" i="26"/>
  <c r="X12" i="26"/>
  <c r="X14" i="25"/>
  <c r="Y14" i="25"/>
  <c r="I16" i="25"/>
  <c r="W16" i="25" s="1"/>
  <c r="V36" i="5"/>
  <c r="Y14" i="21"/>
  <c r="Z14" i="21"/>
  <c r="X16" i="21"/>
  <c r="Y13" i="23"/>
  <c r="J15" i="23"/>
  <c r="X15" i="23" s="1"/>
  <c r="Z13" i="23"/>
  <c r="I15" i="24"/>
  <c r="W15" i="24" s="1"/>
  <c r="X13" i="24"/>
  <c r="Y13" i="24"/>
  <c r="U14" i="22"/>
  <c r="U26" i="22"/>
  <c r="I14" i="22"/>
  <c r="I26" i="22"/>
  <c r="P14" i="22"/>
  <c r="W14" i="22" s="1"/>
  <c r="P26" i="22"/>
  <c r="Y25" i="22"/>
  <c r="Y12" i="22"/>
  <c r="Y26" i="22" s="1"/>
  <c r="W28" i="22"/>
  <c r="X25" i="22"/>
  <c r="X12" i="22"/>
  <c r="Y15" i="19"/>
  <c r="W17" i="19"/>
  <c r="Z17" i="20"/>
  <c r="Y15" i="20"/>
  <c r="Z15" i="20" s="1"/>
  <c r="X17" i="20"/>
  <c r="X15" i="19"/>
  <c r="I16" i="18"/>
  <c r="Y14" i="18"/>
  <c r="Z14" i="18" s="1"/>
  <c r="X15" i="17"/>
  <c r="Z13" i="17"/>
  <c r="X15" i="16"/>
  <c r="Y13" i="16"/>
  <c r="Z13" i="16" s="1"/>
  <c r="Y13" i="15"/>
  <c r="Z13" i="15" s="1"/>
  <c r="X15" i="15"/>
  <c r="V35" i="4"/>
  <c r="U35" i="4"/>
  <c r="V37" i="4" a="1"/>
  <c r="V37" i="4" s="1"/>
  <c r="V14" i="4"/>
  <c r="U62" i="1"/>
  <c r="V62" i="1"/>
  <c r="V47" i="1"/>
  <c r="U32" i="1"/>
  <c r="V32" i="1"/>
  <c r="V64" i="1" a="1"/>
  <c r="V64" i="1" s="1"/>
  <c r="V49" i="1" a="1"/>
  <c r="V49" i="1" s="1"/>
  <c r="U16" i="1"/>
  <c r="V7" i="1"/>
  <c r="V18" i="1" a="1"/>
  <c r="V18" i="1" s="1"/>
  <c r="Y16" i="40" l="1"/>
  <c r="X15" i="38"/>
  <c r="X15" i="39"/>
  <c r="X26" i="22"/>
  <c r="Z16" i="18"/>
  <c r="X16" i="18"/>
  <c r="V16" i="1"/>
  <c r="U14" i="4"/>
  <c r="S14" i="10"/>
  <c r="S16" i="10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<sst xmlns="http://schemas.openxmlformats.org/spreadsheetml/2006/main" count="2317" uniqueCount="524">
  <si>
    <t>Hole</t>
  </si>
  <si>
    <t>Par</t>
  </si>
  <si>
    <t>Shots</t>
  </si>
  <si>
    <t>Driver</t>
  </si>
  <si>
    <t>F/W wood</t>
  </si>
  <si>
    <t>3H</t>
  </si>
  <si>
    <t>4</t>
  </si>
  <si>
    <t>5H</t>
  </si>
  <si>
    <t>6</t>
  </si>
  <si>
    <t>7</t>
  </si>
  <si>
    <t>8</t>
  </si>
  <si>
    <t>9</t>
  </si>
  <si>
    <t>Wedge</t>
  </si>
  <si>
    <t>Sand Iron</t>
  </si>
  <si>
    <t>Chip</t>
  </si>
  <si>
    <t>Lob wedge</t>
  </si>
  <si>
    <t>GIR</t>
  </si>
  <si>
    <t>Putts</t>
  </si>
  <si>
    <t>Perfect Strikes</t>
  </si>
  <si>
    <t>Actual Strikes</t>
  </si>
  <si>
    <t>Total</t>
  </si>
  <si>
    <t>Hole Perc.</t>
  </si>
  <si>
    <t>Scoring system</t>
  </si>
  <si>
    <t>Iron to green within 5 metres of hole</t>
  </si>
  <si>
    <t>Chip off green to within 1 metre of hole</t>
  </si>
  <si>
    <t>Iron to green on the green</t>
  </si>
  <si>
    <t>Chip off green to within 2 metres of hole</t>
  </si>
  <si>
    <t>Iron to green on the fringe</t>
  </si>
  <si>
    <t>Chip off green to within 3 metres of hole</t>
  </si>
  <si>
    <t>Iron to green in bunker or rough</t>
  </si>
  <si>
    <t>Iron to green lost or out of bounds</t>
  </si>
  <si>
    <t xml:space="preserve">               3        Drive/fairway wood on first cut</t>
  </si>
  <si>
    <t>Chip misses the green</t>
  </si>
  <si>
    <r>
      <rPr>
        <sz val="11"/>
        <color theme="1"/>
        <rFont val="Arial"/>
        <family val="2"/>
      </rPr>
      <t xml:space="preserve">5 </t>
    </r>
    <r>
      <rPr>
        <sz val="7"/>
        <color theme="1"/>
        <rFont val="Times New Roman"/>
        <family val="1"/>
      </rPr>
      <t xml:space="preserve">              </t>
    </r>
    <r>
      <rPr>
        <sz val="12"/>
        <color theme="1"/>
        <rFont val="Arial"/>
        <family val="2"/>
      </rPr>
      <t>Drive/fairway wood lost or Out of Bounds</t>
    </r>
  </si>
  <si>
    <r>
      <rPr>
        <sz val="11"/>
        <color theme="1"/>
        <rFont val="Arial"/>
        <family val="2"/>
      </rPr>
      <t xml:space="preserve">4   </t>
    </r>
    <r>
      <rPr>
        <sz val="7"/>
        <color theme="1"/>
        <rFont val="Times New Roman"/>
        <family val="1"/>
      </rPr>
      <t xml:space="preserve">         </t>
    </r>
    <r>
      <rPr>
        <sz val="12"/>
        <color theme="1"/>
        <rFont val="Arial"/>
        <family val="2"/>
      </rPr>
      <t>Drive/fairway wood in the rough</t>
    </r>
  </si>
  <si>
    <t>Strike Perc.</t>
  </si>
  <si>
    <t>1 to 10</t>
  </si>
  <si>
    <t>11 to 20</t>
  </si>
  <si>
    <t>21 to 30</t>
  </si>
  <si>
    <t>31 to 40</t>
  </si>
  <si>
    <t>.1.3</t>
  </si>
  <si>
    <t>Scratch</t>
  </si>
  <si>
    <t>1.4.</t>
  </si>
  <si>
    <t xml:space="preserve">Lob </t>
  </si>
  <si>
    <t xml:space="preserve">Sand </t>
  </si>
  <si>
    <t>Fairway</t>
  </si>
  <si>
    <t>Sand</t>
  </si>
  <si>
    <t>Lob</t>
  </si>
  <si>
    <r>
      <rPr>
        <b/>
        <sz val="12"/>
        <color theme="1"/>
        <rFont val="Arial"/>
        <family val="2"/>
      </rPr>
      <t>1</t>
    </r>
    <r>
      <rPr>
        <b/>
        <sz val="7"/>
        <color theme="1"/>
        <rFont val="Times New Roman"/>
        <family val="1"/>
      </rPr>
      <t>     </t>
    </r>
    <r>
      <rPr>
        <sz val="7"/>
        <color theme="1"/>
        <rFont val="Times New Roman"/>
        <family val="1"/>
      </rPr>
      <t xml:space="preserve">          </t>
    </r>
    <r>
      <rPr>
        <sz val="12"/>
        <color theme="1"/>
        <rFont val="Arial"/>
        <family val="2"/>
      </rPr>
      <t>Drive/fairway wood within 5 metres of target</t>
    </r>
  </si>
  <si>
    <r>
      <rPr>
        <b/>
        <sz val="12"/>
        <color theme="1"/>
        <rFont val="Arial"/>
        <family val="2"/>
      </rPr>
      <t>2</t>
    </r>
    <r>
      <rPr>
        <b/>
        <sz val="7"/>
        <color theme="1"/>
        <rFont val="Times New Roman"/>
        <family val="1"/>
      </rPr>
      <t>    </t>
    </r>
    <r>
      <rPr>
        <sz val="7"/>
        <color theme="1"/>
        <rFont val="Times New Roman"/>
        <family val="1"/>
      </rPr>
      <t xml:space="preserve">           </t>
    </r>
    <r>
      <rPr>
        <sz val="12"/>
        <color theme="1"/>
        <rFont val="Arial"/>
        <family val="2"/>
      </rPr>
      <t>Drive/fairway wood on the fairway</t>
    </r>
  </si>
  <si>
    <t>0-10</t>
  </si>
  <si>
    <t xml:space="preserve">   Your Performance record</t>
  </si>
  <si>
    <t>Lob Wedge</t>
  </si>
  <si>
    <t>Overall</t>
  </si>
  <si>
    <t>Score</t>
  </si>
  <si>
    <t xml:space="preserve">Busselton </t>
  </si>
  <si>
    <t>1.56</t>
  </si>
  <si>
    <t>17/18</t>
  </si>
  <si>
    <t>Armadale</t>
  </si>
  <si>
    <t>1.67</t>
  </si>
  <si>
    <t>5/9</t>
  </si>
  <si>
    <t>Whaleback</t>
  </si>
  <si>
    <t>3/4</t>
  </si>
  <si>
    <t>2.11</t>
  </si>
  <si>
    <t>3/9</t>
  </si>
  <si>
    <t>1.78</t>
  </si>
  <si>
    <t xml:space="preserve"> 5/9</t>
  </si>
  <si>
    <t>4/9</t>
  </si>
  <si>
    <t>17-02-2025*</t>
  </si>
  <si>
    <t>1.89</t>
  </si>
  <si>
    <t>1/9</t>
  </si>
  <si>
    <t>RFGC</t>
  </si>
  <si>
    <t>1.72</t>
  </si>
  <si>
    <t>Rottnest 81</t>
  </si>
  <si>
    <t>Rottnest</t>
  </si>
  <si>
    <t>5/18</t>
  </si>
  <si>
    <t>My Result</t>
  </si>
  <si>
    <t>2/9</t>
  </si>
  <si>
    <t>Kennedy Bay</t>
  </si>
  <si>
    <t>Fremantle</t>
  </si>
  <si>
    <t>whaleback</t>
  </si>
  <si>
    <t>MPM V1</t>
  </si>
  <si>
    <t>7/9</t>
  </si>
  <si>
    <t>On target</t>
  </si>
  <si>
    <t>within 5 m</t>
  </si>
  <si>
    <t>on green</t>
  </si>
  <si>
    <t>on fairway</t>
  </si>
  <si>
    <t>!st Cut</t>
  </si>
  <si>
    <t>Rough</t>
  </si>
  <si>
    <t>OB</t>
  </si>
  <si>
    <t>Terrible</t>
  </si>
  <si>
    <t>Lost</t>
  </si>
  <si>
    <t>Chip 1metre</t>
  </si>
  <si>
    <t>Chip 3 meter</t>
  </si>
  <si>
    <t>Chip 5 meter</t>
  </si>
  <si>
    <t>Chip 10 meter</t>
  </si>
  <si>
    <t>Chip not on green</t>
  </si>
  <si>
    <t xml:space="preserve">    within 5 m</t>
  </si>
  <si>
    <t xml:space="preserve">    on fairway</t>
  </si>
  <si>
    <t xml:space="preserve">    OB</t>
  </si>
  <si>
    <t xml:space="preserve">    Lost</t>
  </si>
  <si>
    <t>Point Walter</t>
  </si>
  <si>
    <t>Maylands</t>
  </si>
  <si>
    <t>Number</t>
  </si>
  <si>
    <t>Result</t>
  </si>
  <si>
    <t>Actual perc</t>
  </si>
  <si>
    <t>Short game</t>
  </si>
  <si>
    <t>On green</t>
  </si>
  <si>
    <t>Chip in</t>
  </si>
  <si>
    <t xml:space="preserve">    Hole out    </t>
  </si>
  <si>
    <t>Iron</t>
  </si>
  <si>
    <t>Wood</t>
  </si>
  <si>
    <t>1st Cut</t>
  </si>
  <si>
    <t>Chip to 1metre</t>
  </si>
  <si>
    <t>Chip to 3 metres</t>
  </si>
  <si>
    <t>Chip to 5 metres</t>
  </si>
  <si>
    <t>Chip tp 10 metres</t>
  </si>
  <si>
    <t>Nedlands</t>
  </si>
  <si>
    <t>Lost OB</t>
  </si>
  <si>
    <t xml:space="preserve"> Lost    OB</t>
  </si>
  <si>
    <t>Within 5 m</t>
  </si>
  <si>
    <t>Bunker,1st cut</t>
  </si>
  <si>
    <t>Bunker, fringe</t>
  </si>
  <si>
    <t>Dead Centre</t>
  </si>
  <si>
    <t>On fairway</t>
  </si>
  <si>
    <t>On Green</t>
  </si>
  <si>
    <t>3W</t>
  </si>
  <si>
    <t>4W</t>
  </si>
  <si>
    <t>7W</t>
  </si>
  <si>
    <t>3 H</t>
  </si>
  <si>
    <t>Collier</t>
  </si>
  <si>
    <t>Act Putts</t>
  </si>
  <si>
    <t>Act Strikes</t>
  </si>
  <si>
    <t xml:space="preserve">Woods </t>
  </si>
  <si>
    <t>Irons</t>
  </si>
  <si>
    <t>Short</t>
  </si>
  <si>
    <t>Real Putts</t>
  </si>
  <si>
    <t>Real Strikes</t>
  </si>
  <si>
    <t>Game Putts</t>
  </si>
  <si>
    <t>game Strikes</t>
  </si>
  <si>
    <t>Last week</t>
  </si>
  <si>
    <t>Event</t>
  </si>
  <si>
    <t>1.5.</t>
  </si>
  <si>
    <t>RPGC</t>
  </si>
  <si>
    <t>2,5</t>
  </si>
  <si>
    <t>Index</t>
  </si>
  <si>
    <t>WOODS</t>
  </si>
  <si>
    <t>IRONS</t>
  </si>
  <si>
    <t xml:space="preserve">       SHORT GAME</t>
  </si>
  <si>
    <t>PUTTING</t>
  </si>
  <si>
    <t># cored</t>
  </si>
  <si>
    <t>Kwinana#</t>
  </si>
  <si>
    <t>putting score</t>
  </si>
  <si>
    <t>1 putt</t>
  </si>
  <si>
    <t>2 putts</t>
  </si>
  <si>
    <t>no putts</t>
  </si>
  <si>
    <t>3 putts</t>
  </si>
  <si>
    <t>Actual putts</t>
  </si>
  <si>
    <t xml:space="preserve">Wood </t>
  </si>
  <si>
    <t>5m</t>
  </si>
  <si>
    <t>1st cut</t>
  </si>
  <si>
    <t>IN</t>
  </si>
  <si>
    <t>5 m</t>
  </si>
  <si>
    <t>Fringe B</t>
  </si>
  <si>
    <t>In</t>
  </si>
  <si>
    <t>Green</t>
  </si>
  <si>
    <t>1 metre</t>
  </si>
  <si>
    <t>3 metres</t>
  </si>
  <si>
    <t>5 metres</t>
  </si>
  <si>
    <t>10 metres</t>
  </si>
  <si>
    <t>not on</t>
  </si>
  <si>
    <t>Short G</t>
  </si>
  <si>
    <t>Perfect</t>
  </si>
  <si>
    <t>None</t>
  </si>
  <si>
    <t>One</t>
  </si>
  <si>
    <t>Two</t>
  </si>
  <si>
    <t>Three</t>
  </si>
  <si>
    <t>8/9</t>
  </si>
  <si>
    <t>AutoFlex</t>
  </si>
  <si>
    <t>WAGC</t>
  </si>
  <si>
    <t xml:space="preserve">3  wood </t>
  </si>
  <si>
    <t>7 wood</t>
  </si>
  <si>
    <t>1-1.4</t>
  </si>
  <si>
    <t>1.5-1.9</t>
  </si>
  <si>
    <t>2-2.4</t>
  </si>
  <si>
    <t>2.5-2.9</t>
  </si>
  <si>
    <t>0-.9</t>
  </si>
  <si>
    <t>0 - .9</t>
  </si>
  <si>
    <t>1  - 1.4</t>
  </si>
  <si>
    <t>1.5  - 1.9</t>
  </si>
  <si>
    <t>2  - 2.4</t>
  </si>
  <si>
    <t>2.5  - 2.9</t>
  </si>
  <si>
    <t>3  - 3.5</t>
  </si>
  <si>
    <t>6/9</t>
  </si>
  <si>
    <t>PAF</t>
  </si>
  <si>
    <t>new numbers</t>
  </si>
  <si>
    <t>Pt Walter</t>
  </si>
  <si>
    <t>17-11  HOT</t>
  </si>
  <si>
    <t>Sea View</t>
  </si>
  <si>
    <t>2.00</t>
  </si>
  <si>
    <t>70% PAR</t>
  </si>
  <si>
    <t>1. Big Picture Summary</t>
  </si>
  <si>
    <t>• Par 35</t>
  </si>
  <si>
    <t>• Shot 36 (+1)</t>
  </si>
  <si>
    <t>Strike Quality</t>
  </si>
  <si>
    <r>
      <t xml:space="preserve">• Perfect Strikes: </t>
    </r>
    <r>
      <rPr>
        <b/>
        <sz val="11"/>
        <color theme="1"/>
        <rFont val="Calibri"/>
        <family val="2"/>
        <scheme val="minor"/>
      </rPr>
      <t>35</t>
    </r>
  </si>
  <si>
    <r>
      <t xml:space="preserve">• Real Strikes: </t>
    </r>
    <r>
      <rPr>
        <b/>
        <sz val="11"/>
        <color theme="1"/>
        <rFont val="Calibri"/>
        <family val="2"/>
        <scheme val="minor"/>
      </rPr>
      <t>39.3</t>
    </r>
  </si>
  <si>
    <r>
      <t xml:space="preserve">• Overall Strike Percentage: </t>
    </r>
    <r>
      <rPr>
        <b/>
        <sz val="11"/>
        <color theme="1"/>
        <rFont val="Calibri"/>
        <family val="2"/>
        <scheme val="minor"/>
      </rPr>
      <t>87.19%</t>
    </r>
  </si>
  <si>
    <r>
      <t xml:space="preserve">• Hole Performance Average: </t>
    </r>
    <r>
      <rPr>
        <b/>
        <sz val="11"/>
        <color theme="1"/>
        <rFont val="Calibri"/>
        <family val="2"/>
        <scheme val="minor"/>
      </rPr>
      <t>89.06%</t>
    </r>
  </si>
  <si>
    <r>
      <t xml:space="preserve">This is a </t>
    </r>
    <r>
      <rPr>
        <b/>
        <sz val="11"/>
        <color theme="1"/>
        <rFont val="Calibri"/>
        <family val="2"/>
        <scheme val="minor"/>
      </rPr>
      <t>very high quality ball striking round</t>
    </r>
    <r>
      <rPr>
        <sz val="11"/>
        <color theme="1"/>
        <rFont val="Calibri"/>
        <family val="2"/>
        <scheme val="minor"/>
      </rPr>
      <t xml:space="preserve"> for a +1 score. The score is not reflective of how well you actually struck it.</t>
    </r>
  </si>
  <si>
    <t>2. Tee Game Analysis (Driver + Woods)</t>
  </si>
  <si>
    <r>
      <t xml:space="preserve">• Total strike value: </t>
    </r>
    <r>
      <rPr>
        <b/>
        <sz val="11"/>
        <color theme="1"/>
        <rFont val="Calibri"/>
        <family val="2"/>
        <scheme val="minor"/>
      </rPr>
      <t>4.5 over 9 holes</t>
    </r>
  </si>
  <si>
    <r>
      <t xml:space="preserve">• Average per drive: </t>
    </r>
    <r>
      <rPr>
        <b/>
        <sz val="11"/>
        <color theme="1"/>
        <rFont val="Calibri"/>
        <family val="2"/>
        <scheme val="minor"/>
      </rPr>
      <t>0.50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</si>
  <si>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133%</t>
    </r>
  </si>
  <si>
    <t>This is elite control. Anything under 0.6 average is tour level driving quality.</t>
  </si>
  <si>
    <t>3 Wood</t>
  </si>
  <si>
    <r>
      <t xml:space="preserve">• Total: </t>
    </r>
    <r>
      <rPr>
        <b/>
        <sz val="11"/>
        <color theme="1"/>
        <rFont val="Calibri"/>
        <family val="2"/>
        <scheme val="minor"/>
      </rPr>
      <t>1.4</t>
    </r>
  </si>
  <si>
    <r>
      <t xml:space="preserve">• Average: </t>
    </r>
    <r>
      <rPr>
        <b/>
        <sz val="11"/>
        <color theme="1"/>
        <rFont val="Calibri"/>
        <family val="2"/>
        <scheme val="minor"/>
      </rPr>
      <t>0.70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</si>
  <si>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143%</t>
    </r>
  </si>
  <si>
    <t>Better than the driver proportionally. Strong indication the swing sequence is stable and repeatable.</t>
  </si>
  <si>
    <t>Woods Combined</t>
  </si>
  <si>
    <r>
      <t xml:space="preserve">• Total: </t>
    </r>
    <r>
      <rPr>
        <b/>
        <sz val="11"/>
        <color theme="1"/>
        <rFont val="Calibri"/>
        <family val="2"/>
        <scheme val="minor"/>
      </rPr>
      <t>5.9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</si>
  <si>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138%</t>
    </r>
  </si>
  <si>
    <t>This is not a liability area. It is a strength.</t>
  </si>
  <si>
    <t>3. Long and Mid Irons</t>
  </si>
  <si>
    <t>Irons Total</t>
  </si>
  <si>
    <r>
      <t xml:space="preserve">• Strike value: </t>
    </r>
    <r>
      <rPr>
        <b/>
        <sz val="11"/>
        <color theme="1"/>
        <rFont val="Calibri"/>
        <family val="2"/>
        <scheme val="minor"/>
      </rPr>
      <t>11.5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</si>
  <si>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46%</t>
    </r>
  </si>
  <si>
    <t>This is the single weakest statistical area of the round.</t>
  </si>
  <si>
    <t>What this tells us:</t>
  </si>
  <si>
    <t>• Contact is solid</t>
  </si>
  <si>
    <t>• Direction is acceptable</t>
  </si>
  <si>
    <r>
      <t xml:space="preserve">• </t>
    </r>
    <r>
      <rPr>
        <b/>
        <sz val="11"/>
        <color theme="1"/>
        <rFont val="Calibri"/>
        <family val="2"/>
        <scheme val="minor"/>
      </rPr>
      <t>Proximity control is leaking</t>
    </r>
  </si>
  <si>
    <r>
      <t xml:space="preserve">You are finding greens (7 GIR on 9 holes is strong) but </t>
    </r>
    <r>
      <rPr>
        <b/>
        <sz val="11"/>
        <color theme="1"/>
        <rFont val="Calibri"/>
        <family val="2"/>
        <scheme val="minor"/>
      </rPr>
      <t>not inside your preferred scoring window often enough</t>
    </r>
    <r>
      <rPr>
        <sz val="11"/>
        <color theme="1"/>
        <rFont val="Calibri"/>
        <family val="2"/>
        <scheme val="minor"/>
      </rPr>
      <t>.</t>
    </r>
  </si>
  <si>
    <t>4. Short Game Breakdown</t>
  </si>
  <si>
    <t>Wedges</t>
  </si>
  <si>
    <r>
      <t xml:space="preserve">• Strike value: </t>
    </r>
    <r>
      <rPr>
        <b/>
        <sz val="11"/>
        <color theme="1"/>
        <rFont val="Calibri"/>
        <family val="2"/>
        <scheme val="minor"/>
      </rPr>
      <t>1.9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</si>
  <si>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105%</t>
    </r>
  </si>
  <si>
    <t>Very good. Crisp, predictable, distance controlled.</t>
  </si>
  <si>
    <t>Chipping</t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</si>
  <si>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50%</t>
    </r>
  </si>
  <si>
    <t>This aligns with what we see:</t>
  </si>
  <si>
    <t>• Chips are functional</t>
  </si>
  <si>
    <t>• Not consistently finishing inside your ideal one metre window</t>
  </si>
  <si>
    <t>Short Game Total</t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</si>
  <si>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78%</t>
    </r>
  </si>
  <si>
    <t>Solid, dependable, not yet razor sharp.</t>
  </si>
  <si>
    <t>5. Putting Analysis</t>
  </si>
  <si>
    <r>
      <t xml:space="preserve">• Real putts: </t>
    </r>
    <r>
      <rPr>
        <b/>
        <sz val="11"/>
        <color theme="1"/>
        <rFont val="Calibri"/>
        <family val="2"/>
        <scheme val="minor"/>
      </rPr>
      <t>16</t>
    </r>
  </si>
  <si>
    <r>
      <t xml:space="preserve">• Actual putts: </t>
    </r>
    <r>
      <rPr>
        <b/>
        <sz val="11"/>
        <color theme="1"/>
        <rFont val="Calibri"/>
        <family val="2"/>
        <scheme val="minor"/>
      </rPr>
      <t>18</t>
    </r>
  </si>
  <si>
    <r>
      <t xml:space="preserve">• Average: </t>
    </r>
    <r>
      <rPr>
        <b/>
        <sz val="11"/>
        <color theme="1"/>
        <rFont val="Calibri"/>
        <family val="2"/>
        <scheme val="minor"/>
      </rPr>
      <t>1.78 putts per hole</t>
    </r>
  </si>
  <si>
    <r>
      <t xml:space="preserve">• Strike efficiency: </t>
    </r>
    <r>
      <rPr>
        <b/>
        <sz val="11"/>
        <color theme="1"/>
        <rFont val="Calibri"/>
        <family val="2"/>
        <scheme val="minor"/>
      </rPr>
      <t>100%</t>
    </r>
  </si>
  <si>
    <t>This is excellent.</t>
  </si>
  <si>
    <t>You are:</t>
  </si>
  <si>
    <t>• Starting the ball well</t>
  </si>
  <si>
    <t>• Controlling pace</t>
  </si>
  <si>
    <t>• Not wasting strokes</t>
  </si>
  <si>
    <t>Putting did not cost you this round.</t>
  </si>
  <si>
    <t>6. Hole-by-Hole Insight</t>
  </si>
  <si>
    <t>Best holes by strike</t>
  </si>
  <si>
    <r>
      <t xml:space="preserve">• Holes 2 and 3: over </t>
    </r>
    <r>
      <rPr>
        <b/>
        <sz val="11"/>
        <color theme="1"/>
        <rFont val="Calibri"/>
        <family val="2"/>
        <scheme val="minor"/>
      </rPr>
      <t>104%</t>
    </r>
  </si>
  <si>
    <r>
      <t xml:space="preserve">• Hole 5: </t>
    </r>
    <r>
      <rPr>
        <b/>
        <sz val="11"/>
        <color theme="1"/>
        <rFont val="Calibri"/>
        <family val="2"/>
        <scheme val="minor"/>
      </rPr>
      <t>172%</t>
    </r>
    <r>
      <rPr>
        <sz val="11"/>
        <color theme="1"/>
        <rFont val="Calibri"/>
        <family val="2"/>
        <scheme val="minor"/>
      </rPr>
      <t xml:space="preserve"> (exceptional execution)</t>
    </r>
  </si>
  <si>
    <t>Weakest hole</t>
  </si>
  <si>
    <r>
      <t xml:space="preserve">• Hole 9: </t>
    </r>
    <r>
      <rPr>
        <b/>
        <sz val="11"/>
        <color theme="1"/>
        <rFont val="Calibri"/>
        <family val="2"/>
        <scheme val="minor"/>
      </rPr>
      <t>50%</t>
    </r>
  </si>
  <si>
    <t>This was not a swing issue. It was likely:</t>
  </si>
  <si>
    <t>• One positional miss</t>
  </si>
  <si>
    <t>• One iron not finishing inside the window</t>
  </si>
  <si>
    <t>• Followed by recovery pressure</t>
  </si>
  <si>
    <t>7. Why the Score Was +1 Instead of Under Par</t>
  </si>
  <si>
    <t>Very clear answer:</t>
  </si>
  <si>
    <t>Not driving</t>
  </si>
  <si>
    <t>Not putting</t>
  </si>
  <si>
    <t>Not general contact</t>
  </si>
  <si>
    <r>
      <t xml:space="preserve">It was </t>
    </r>
    <r>
      <rPr>
        <b/>
        <sz val="11"/>
        <color theme="1"/>
        <rFont val="Calibri"/>
        <family val="2"/>
        <scheme val="minor"/>
      </rPr>
      <t>iron proximity</t>
    </r>
    <r>
      <rPr>
        <sz val="11"/>
        <color theme="1"/>
        <rFont val="Calibri"/>
        <family val="2"/>
        <scheme val="minor"/>
      </rPr>
      <t>.</t>
    </r>
  </si>
  <si>
    <t>You hit enough greens to shoot under par. You simply did not hit them close enough often enough to convert.</t>
  </si>
  <si>
    <t>8. The Key Takeaway</t>
  </si>
  <si>
    <t>This line matters most:</t>
  </si>
  <si>
    <t>87.19% strike quality for a +1 score</t>
  </si>
  <si>
    <t>That tells us:</t>
  </si>
  <si>
    <t>• Your swing is working</t>
  </si>
  <si>
    <t>• Your sequencing is stable</t>
  </si>
  <si>
    <t>• Your ball choice is suitable</t>
  </si>
  <si>
    <t>• Your scoring ceiling is higher than the card showed</t>
  </si>
  <si>
    <t>9. One Simple Adjustment Going Forward</t>
  </si>
  <si>
    <t>Do not change technique.</t>
  </si>
  <si>
    <r>
      <t xml:space="preserve">Change </t>
    </r>
    <r>
      <rPr>
        <b/>
        <sz val="11"/>
        <color theme="1"/>
        <rFont val="Calibri"/>
        <family val="2"/>
        <scheme val="minor"/>
      </rPr>
      <t>intent with irons</t>
    </r>
    <r>
      <rPr>
        <sz val="11"/>
        <color theme="1"/>
        <rFont val="Calibri"/>
        <family val="2"/>
        <scheme val="minor"/>
      </rPr>
      <t>:</t>
    </r>
  </si>
  <si>
    <t>• Slightly softer swing</t>
  </si>
  <si>
    <t>• Slightly higher apex</t>
  </si>
  <si>
    <t>• Absolute commitment to distance control over shape</t>
  </si>
  <si>
    <r>
      <t xml:space="preserve">You are striking it well enough to go low. You just need </t>
    </r>
    <r>
      <rPr>
        <b/>
        <sz val="11"/>
        <color theme="1"/>
        <rFont val="Calibri"/>
        <family val="2"/>
        <scheme val="minor"/>
      </rPr>
      <t>more shots finishing inside 5 metres</t>
    </r>
    <r>
      <rPr>
        <sz val="11"/>
        <color theme="1"/>
        <rFont val="Calibri"/>
        <family val="2"/>
        <scheme val="minor"/>
      </rPr>
      <t>.</t>
    </r>
  </si>
  <si>
    <t>1.2  - 1.5</t>
  </si>
  <si>
    <t>1.6 - 1.9</t>
  </si>
  <si>
    <t>Four</t>
  </si>
  <si>
    <t>To Par</t>
  </si>
  <si>
    <t>Putts per Hole</t>
  </si>
  <si>
    <t>Strike Percentage</t>
  </si>
  <si>
    <t>Overall Hole Efficiency</t>
  </si>
  <si>
    <t>Pars</t>
  </si>
  <si>
    <t>Bogeys</t>
  </si>
  <si>
    <t>BIG PICTURE SUMMARY</t>
  </si>
  <si>
    <t>(FIXED TOP OF SHEET MODULE)</t>
  </si>
  <si>
    <t>GIR Percentage</t>
  </si>
  <si>
    <t>Round Decided By</t>
  </si>
  <si>
    <t>(Tee Game / Iron Play / Short Game / Putting / Proximity)</t>
  </si>
  <si>
    <t>One Line Verdict</t>
  </si>
  <si>
    <t>(One short factual sentence only)</t>
  </si>
  <si>
    <t>LOCKED SCOREBOARD VIEW</t>
  </si>
  <si>
    <t>(Auto filled from above)</t>
  </si>
  <si>
    <t>RULES FOR USE</t>
  </si>
  <si>
    <t>(Do not break these)</t>
  </si>
  <si>
    <t>1. This module always stays at the top</t>
  </si>
  <si>
    <t>2. No explanations here</t>
  </si>
  <si>
    <t>3. No emotion</t>
  </si>
  <si>
    <t>4. One sentence verdict only</t>
  </si>
  <si>
    <t>5. All analysis happens below</t>
  </si>
  <si>
    <t>Score ___ (___44)</t>
  </si>
  <si>
    <t>1,7</t>
  </si>
  <si>
    <t>Strike Percentage __67_%</t>
  </si>
  <si>
    <t>Pars __4_</t>
  </si>
  <si>
    <t>Bogeys _5__</t>
  </si>
  <si>
    <t>Verdict   poor</t>
  </si>
  <si>
    <t>Par             __          3 6_</t>
  </si>
  <si>
    <t>Round Summary</t>
  </si>
  <si>
    <t>Par 35</t>
  </si>
  <si>
    <t>Shot 36 (+1)</t>
  </si>
  <si>
    <t>Overall Strike Quality</t>
  </si>
  <si>
    <t>Score held steady despite tougher standards</t>
  </si>
  <si>
    <t>Strengths</t>
  </si>
  <si>
    <r>
      <t xml:space="preserve">Driving and woods were </t>
    </r>
    <r>
      <rPr>
        <b/>
        <sz val="11"/>
        <color theme="1"/>
        <rFont val="Calibri"/>
        <family val="2"/>
        <scheme val="minor"/>
      </rPr>
      <t>reliable and controlled</t>
    </r>
  </si>
  <si>
    <r>
      <t xml:space="preserve">Putting was </t>
    </r>
    <r>
      <rPr>
        <b/>
        <sz val="11"/>
        <color theme="1"/>
        <rFont val="Calibri"/>
        <family val="2"/>
        <scheme val="minor"/>
      </rPr>
      <t>excellent</t>
    </r>
    <r>
      <rPr>
        <sz val="11"/>
        <color theme="1"/>
        <rFont val="Calibri"/>
        <family val="2"/>
        <scheme val="minor"/>
      </rPr>
      <t xml:space="preserve"> at 18 putts (1.78 average)</t>
    </r>
  </si>
  <si>
    <r>
      <t xml:space="preserve">Wedges were </t>
    </r>
    <r>
      <rPr>
        <b/>
        <sz val="11"/>
        <color theme="1"/>
        <rFont val="Calibri"/>
        <family val="2"/>
        <scheme val="minor"/>
      </rPr>
      <t>clean and dependable</t>
    </r>
  </si>
  <si>
    <r>
      <t xml:space="preserve">Short game was </t>
    </r>
    <r>
      <rPr>
        <b/>
        <sz val="11"/>
        <color theme="1"/>
        <rFont val="Calibri"/>
        <family val="2"/>
        <scheme val="minor"/>
      </rPr>
      <t>solid</t>
    </r>
    <r>
      <rPr>
        <sz val="11"/>
        <color theme="1"/>
        <rFont val="Calibri"/>
        <family val="2"/>
        <scheme val="minor"/>
      </rPr>
      <t>, no costly errors</t>
    </r>
  </si>
  <si>
    <t>Key Limitation</t>
  </si>
  <si>
    <r>
      <t xml:space="preserve">Iron shots reached greens but </t>
    </r>
    <r>
      <rPr>
        <b/>
        <sz val="11"/>
        <color theme="1"/>
        <rFont val="Calibri"/>
        <family val="2"/>
        <scheme val="minor"/>
      </rPr>
      <t>did not finish close enough</t>
    </r>
  </si>
  <si>
    <r>
      <t xml:space="preserve">Birdie chances were limited by </t>
    </r>
    <r>
      <rPr>
        <b/>
        <sz val="11"/>
        <color theme="1"/>
        <rFont val="Calibri"/>
        <family val="2"/>
        <scheme val="minor"/>
      </rPr>
      <t>proximity</t>
    </r>
    <r>
      <rPr>
        <sz val="11"/>
        <color theme="1"/>
        <rFont val="Calibri"/>
        <family val="2"/>
        <scheme val="minor"/>
      </rPr>
      <t>, not contact</t>
    </r>
  </si>
  <si>
    <t>Notable Pattern</t>
  </si>
  <si>
    <t>One late-hole decision lapse (Hole 9) cost half a shot</t>
  </si>
  <si>
    <r>
      <t xml:space="preserve">This was a </t>
    </r>
    <r>
      <rPr>
        <b/>
        <sz val="11"/>
        <color theme="1"/>
        <rFont val="Calibri"/>
        <family val="2"/>
        <scheme val="minor"/>
      </rPr>
      <t>choice issue</t>
    </r>
    <r>
      <rPr>
        <sz val="11"/>
        <color theme="1"/>
        <rFont val="Calibri"/>
        <family val="2"/>
        <scheme val="minor"/>
      </rPr>
      <t>, not a swing flaw</t>
    </r>
  </si>
  <si>
    <t>Bottom Line</t>
  </si>
  <si>
    <t>Ball striking quality was high enough to score under par</t>
  </si>
  <si>
    <r>
      <t xml:space="preserve">Improvement will come from </t>
    </r>
    <r>
      <rPr>
        <b/>
        <sz val="11"/>
        <color theme="1"/>
        <rFont val="Calibri"/>
        <family val="2"/>
        <scheme val="minor"/>
      </rPr>
      <t>iron distance control and conversion</t>
    </r>
    <r>
      <rPr>
        <sz val="11"/>
        <color theme="1"/>
        <rFont val="Calibri"/>
        <family val="2"/>
        <scheme val="minor"/>
      </rPr>
      <t>, not technique</t>
    </r>
  </si>
  <si>
    <t>Focus Going Forward</t>
  </si>
  <si>
    <r>
      <t xml:space="preserve">Aim to convert </t>
    </r>
    <r>
      <rPr>
        <b/>
        <sz val="11"/>
        <color theme="1"/>
        <rFont val="Calibri"/>
        <family val="2"/>
        <scheme val="minor"/>
      </rPr>
      <t>two iron shots per round inside 5 metres</t>
    </r>
  </si>
  <si>
    <t>Maintain current swing and putting approach</t>
  </si>
  <si>
    <r>
      <t xml:space="preserve">Shot </t>
    </r>
    <r>
      <rPr>
        <b/>
        <sz val="11"/>
        <color theme="1"/>
        <rFont val="Calibri"/>
        <family val="2"/>
        <scheme val="minor"/>
      </rPr>
      <t>40 (+5)</t>
    </r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</si>
  <si>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59.70%</t>
    </r>
  </si>
  <si>
    <r>
      <t xml:space="preserve">Hole Performance Average: </t>
    </r>
    <r>
      <rPr>
        <b/>
        <sz val="11"/>
        <color theme="1"/>
        <rFont val="Calibri"/>
        <family val="2"/>
        <scheme val="minor"/>
      </rPr>
      <t>68.20%</t>
    </r>
  </si>
  <si>
    <r>
      <t xml:space="preserve">GIR: </t>
    </r>
    <r>
      <rPr>
        <b/>
        <sz val="11"/>
        <color theme="1"/>
        <rFont val="Calibri"/>
        <family val="2"/>
        <scheme val="minor"/>
      </rPr>
      <t>4 of 9</t>
    </r>
  </si>
  <si>
    <r>
      <t xml:space="preserve">This was a </t>
    </r>
    <r>
      <rPr>
        <b/>
        <sz val="11"/>
        <color theme="1"/>
        <rFont val="Calibri"/>
        <family val="2"/>
        <scheme val="minor"/>
      </rPr>
      <t>material drop in strike conversion</t>
    </r>
    <r>
      <rPr>
        <sz val="11"/>
        <color theme="1"/>
        <rFont val="Calibri"/>
        <family val="2"/>
        <scheme val="minor"/>
      </rPr>
      <t>, not just a poor scoring day.</t>
    </r>
  </si>
  <si>
    <t>What Changed</t>
  </si>
  <si>
    <t>Tee and Woods</t>
  </si>
  <si>
    <t>Still serviceable but less controlled</t>
  </si>
  <si>
    <t>More shots graded into fairway or rough bands rather than clean windows</t>
  </si>
  <si>
    <t>Early holes leaked strokes through positioning rather than misses</t>
  </si>
  <si>
    <t>Clear regression</t>
  </si>
  <si>
    <r>
      <t xml:space="preserve">Total iron strike value </t>
    </r>
    <r>
      <rPr>
        <b/>
        <sz val="11"/>
        <color theme="1"/>
        <rFont val="Calibri"/>
        <family val="2"/>
        <scheme val="minor"/>
      </rPr>
      <t>12.4</t>
    </r>
    <r>
      <rPr>
        <sz val="11"/>
        <color theme="1"/>
        <rFont val="Calibri"/>
        <family val="2"/>
        <scheme val="minor"/>
      </rPr>
      <t xml:space="preserve"> with only </t>
    </r>
    <r>
      <rPr>
        <b/>
        <sz val="11"/>
        <color theme="1"/>
        <rFont val="Calibri"/>
        <family val="2"/>
        <scheme val="minor"/>
      </rPr>
      <t>54% efficiency</t>
    </r>
  </si>
  <si>
    <t>Too many approaches finishing outside scoring proximity</t>
  </si>
  <si>
    <t>This directly reduced GIR and birdie chances</t>
  </si>
  <si>
    <t>Short Game</t>
  </si>
  <si>
    <t>Heavier workload due to missed greens</t>
  </si>
  <si>
    <r>
      <t xml:space="preserve">Short game efficiency </t>
    </r>
    <r>
      <rPr>
        <b/>
        <sz val="11"/>
        <color theme="1"/>
        <rFont val="Calibri"/>
        <family val="2"/>
        <scheme val="minor"/>
      </rPr>
      <t>54%</t>
    </r>
  </si>
  <si>
    <t>Chipping and wedge play became defensive rather than attacking</t>
  </si>
  <si>
    <t>Putting</t>
  </si>
  <si>
    <r>
      <t xml:space="preserve">17 putts at </t>
    </r>
    <r>
      <rPr>
        <b/>
        <sz val="11"/>
        <color theme="1"/>
        <rFont val="Calibri"/>
        <family val="2"/>
        <scheme val="minor"/>
      </rPr>
      <t>1.89 per hole</t>
    </r>
  </si>
  <si>
    <t>Putting held reasonably well but was</t>
  </si>
  <si>
    <t>ound Summary</t>
  </si>
  <si>
    <t>Par 34</t>
  </si>
  <si>
    <r>
      <t xml:space="preserve">Shot </t>
    </r>
    <r>
      <rPr>
        <b/>
        <sz val="11"/>
        <color theme="1"/>
        <rFont val="Calibri"/>
        <family val="2"/>
        <scheme val="minor"/>
      </rPr>
      <t>34 (Level Par)</t>
    </r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</si>
  <si>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66.55%</t>
    </r>
  </si>
  <si>
    <r>
      <t xml:space="preserve">Hole Performance Average: </t>
    </r>
    <r>
      <rPr>
        <b/>
        <sz val="11"/>
        <color theme="1"/>
        <rFont val="Calibri"/>
        <family val="2"/>
        <scheme val="minor"/>
      </rPr>
      <t>80.83%</t>
    </r>
  </si>
  <si>
    <r>
      <t xml:space="preserve">GIR: </t>
    </r>
    <r>
      <rPr>
        <b/>
        <sz val="11"/>
        <color theme="1"/>
        <rFont val="Calibri"/>
        <family val="2"/>
        <scheme val="minor"/>
      </rPr>
      <t>6 of 9</t>
    </r>
  </si>
  <si>
    <r>
      <t xml:space="preserve">This was a </t>
    </r>
    <r>
      <rPr>
        <b/>
        <sz val="11"/>
        <color theme="1"/>
        <rFont val="Calibri"/>
        <family val="2"/>
        <scheme val="minor"/>
      </rPr>
      <t>controlled, efficient scoring round</t>
    </r>
    <r>
      <rPr>
        <sz val="11"/>
        <color theme="1"/>
        <rFont val="Calibri"/>
        <family val="2"/>
        <scheme val="minor"/>
      </rPr>
      <t xml:space="preserve"> achieved without peak strike quality.</t>
    </r>
  </si>
  <si>
    <t>Key Strengths</t>
  </si>
  <si>
    <t>18 putts</t>
  </si>
  <si>
    <r>
      <t xml:space="preserve">Average </t>
    </r>
    <r>
      <rPr>
        <b/>
        <sz val="11"/>
        <color theme="1"/>
        <rFont val="Calibri"/>
        <family val="2"/>
        <scheme val="minor"/>
      </rPr>
      <t>1.56 putts per hole</t>
    </r>
  </si>
  <si>
    <t>Putting was the single biggest scoring asset and the reason par was achieved.</t>
  </si>
  <si>
    <r>
      <t xml:space="preserve">Shot </t>
    </r>
    <r>
      <rPr>
        <b/>
        <sz val="11"/>
        <color theme="1"/>
        <rFont val="Calibri"/>
        <family val="2"/>
        <scheme val="minor"/>
      </rPr>
      <t>39 (+4)</t>
    </r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</si>
  <si>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67.35%</t>
    </r>
  </si>
  <si>
    <r>
      <t xml:space="preserve">Hole Performance Average: </t>
    </r>
    <r>
      <rPr>
        <b/>
        <sz val="11"/>
        <color theme="1"/>
        <rFont val="Calibri"/>
        <family val="2"/>
        <scheme val="minor"/>
      </rPr>
      <t>67.18%</t>
    </r>
  </si>
  <si>
    <r>
      <t xml:space="preserve">GIR: </t>
    </r>
    <r>
      <rPr>
        <b/>
        <sz val="11"/>
        <color theme="1"/>
        <rFont val="Calibri"/>
        <family val="2"/>
        <scheme val="minor"/>
      </rPr>
      <t>5 of 9</t>
    </r>
  </si>
  <si>
    <r>
      <t xml:space="preserve">This was a </t>
    </r>
    <r>
      <rPr>
        <b/>
        <sz val="11"/>
        <color theme="1"/>
        <rFont val="Calibri"/>
        <family val="2"/>
        <scheme val="minor"/>
      </rPr>
      <t>scrappy scoring round</t>
    </r>
    <r>
      <rPr>
        <sz val="11"/>
        <color theme="1"/>
        <rFont val="Calibri"/>
        <family val="2"/>
        <scheme val="minor"/>
      </rPr>
      <t xml:space="preserve"> where effort and recovery outweighed clean execution.</t>
    </r>
  </si>
  <si>
    <t>What Stood Up</t>
  </si>
  <si>
    <r>
      <t xml:space="preserve">Average </t>
    </r>
    <r>
      <rPr>
        <b/>
        <sz val="11"/>
        <color theme="1"/>
        <rFont val="Calibri"/>
        <family val="2"/>
        <scheme val="minor"/>
      </rPr>
      <t>2.00 putts per hole</t>
    </r>
  </si>
  <si>
    <t>Putting remained steady and prevented a bigger score.</t>
  </si>
  <si>
    <t>Iron Contact (when good)</t>
  </si>
  <si>
    <r>
      <t xml:space="preserve">Iron strike efficiency </t>
    </r>
    <r>
      <rPr>
        <b/>
        <sz val="11"/>
        <color theme="1"/>
        <rFont val="Calibri"/>
        <family val="2"/>
        <scheme val="minor"/>
      </rPr>
      <t>87%</t>
    </r>
  </si>
  <si>
    <t>When irons were struck cleanly, outcomes were strong.</t>
  </si>
  <si>
    <r>
      <t xml:space="preserve">Issue was </t>
    </r>
    <r>
      <rPr>
        <b/>
        <sz val="11"/>
        <color theme="1"/>
        <rFont val="Calibri"/>
        <family val="2"/>
        <scheme val="minor"/>
      </rPr>
      <t>frequency</t>
    </r>
    <r>
      <rPr>
        <sz val="11"/>
        <color theme="1"/>
        <rFont val="Calibri"/>
        <family val="2"/>
        <scheme val="minor"/>
      </rPr>
      <t>, not capability.</t>
    </r>
  </si>
  <si>
    <t>Where the Round Was Lost</t>
  </si>
  <si>
    <r>
      <t xml:space="preserve">Woods efficiency </t>
    </r>
    <r>
      <rPr>
        <b/>
        <sz val="11"/>
        <color theme="1"/>
        <rFont val="Calibri"/>
        <family val="2"/>
        <scheme val="minor"/>
      </rPr>
      <t>57%</t>
    </r>
  </si>
  <si>
    <t>Several drives and follow ups finished in poor positions, creating pressure on approaches.</t>
  </si>
  <si>
    <r>
      <t xml:space="preserve">Short game efficiency </t>
    </r>
    <r>
      <rPr>
        <b/>
        <sz val="11"/>
        <color theme="1"/>
        <rFont val="Calibri"/>
        <family val="2"/>
        <scheme val="minor"/>
      </rPr>
      <t>58%</t>
    </r>
  </si>
  <si>
    <t>Too many chips finishing outside the one metre window.</t>
  </si>
  <si>
    <t>Multiple holes required defensive recoveries instead of simple up and downs.</t>
  </si>
  <si>
    <t>Momentum Holes</t>
  </si>
  <si>
    <t>Holes 4, 5, and 7 all leaked strokes through a pattern of</t>
  </si>
  <si>
    <t>positioning miss</t>
  </si>
  <si>
    <t>recovery chip</t>
  </si>
  <si>
    <t>two putts</t>
  </si>
  <si>
    <t>Pattern Emerging Across Rounds</t>
  </si>
  <si>
    <r>
      <t xml:space="preserve">When strike percentage drops below </t>
    </r>
    <r>
      <rPr>
        <b/>
        <sz val="11"/>
        <color theme="1"/>
        <rFont val="Calibri"/>
        <family val="2"/>
        <scheme val="minor"/>
      </rPr>
      <t>70%</t>
    </r>
    <r>
      <rPr>
        <sz val="11"/>
        <color theme="1"/>
        <rFont val="Calibri"/>
        <family val="2"/>
        <scheme val="minor"/>
      </rPr>
      <t>, scoring rises sharply.</t>
    </r>
  </si>
  <si>
    <t>This round confirms the trend.</t>
  </si>
  <si>
    <t>This was not a swing failure.</t>
  </si>
  <si>
    <r>
      <t xml:space="preserve">It was a </t>
    </r>
    <r>
      <rPr>
        <b/>
        <sz val="11"/>
        <color theme="1"/>
        <rFont val="Calibri"/>
        <family val="2"/>
        <scheme val="minor"/>
      </rPr>
      <t>positional and conversion round</t>
    </r>
    <r>
      <rPr>
        <sz val="11"/>
        <color theme="1"/>
        <rFont val="Calibri"/>
        <family val="2"/>
        <scheme val="minor"/>
      </rPr>
      <t>.</t>
    </r>
  </si>
  <si>
    <t>You had enough quality to score better, but too many shots fell just outside your scoring windows, creating constant recovery pressure.</t>
  </si>
  <si>
    <t>Clear Focus Going Forward</t>
  </si>
  <si>
    <t>Protect position off the tee first.</t>
  </si>
  <si>
    <t>Accept conservative targets when strike confidence dips.</t>
  </si>
  <si>
    <r>
      <t xml:space="preserve">One less recovery per three holes turns this score into </t>
    </r>
    <r>
      <rPr>
        <b/>
        <sz val="11"/>
        <color theme="1"/>
        <rFont val="Calibri"/>
        <family val="2"/>
        <scheme val="minor"/>
      </rPr>
      <t>+1 or +2 instead of +4</t>
    </r>
    <r>
      <rPr>
        <sz val="11"/>
        <color theme="1"/>
        <rFont val="Calibri"/>
        <family val="2"/>
        <scheme val="minor"/>
      </rPr>
      <t>.</t>
    </r>
  </si>
  <si>
    <t>Par 36</t>
  </si>
  <si>
    <r>
      <t xml:space="preserve">Shot </t>
    </r>
    <r>
      <rPr>
        <b/>
        <sz val="11"/>
        <color theme="1"/>
        <rFont val="Calibri"/>
        <family val="2"/>
        <scheme val="minor"/>
      </rPr>
      <t>32 (−4)</t>
    </r>
  </si>
  <si>
    <t>Overall Performance</t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</si>
  <si>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93.33%</t>
    </r>
  </si>
  <si>
    <r>
      <t xml:space="preserve">Hole Performance Average: </t>
    </r>
    <r>
      <rPr>
        <b/>
        <sz val="11"/>
        <color theme="1"/>
        <rFont val="Calibri"/>
        <family val="2"/>
        <scheme val="minor"/>
      </rPr>
      <t>102.86%</t>
    </r>
  </si>
  <si>
    <r>
      <t xml:space="preserve">GIR: </t>
    </r>
    <r>
      <rPr>
        <b/>
        <sz val="11"/>
        <color theme="1"/>
        <rFont val="Calibri"/>
        <family val="2"/>
        <scheme val="minor"/>
      </rPr>
      <t>9 of 9</t>
    </r>
  </si>
  <si>
    <r>
      <t xml:space="preserve">This was a </t>
    </r>
    <r>
      <rPr>
        <b/>
        <sz val="11"/>
        <color theme="1"/>
        <rFont val="Calibri"/>
        <family val="2"/>
        <scheme val="minor"/>
      </rPr>
      <t>complete, dominant round</t>
    </r>
    <r>
      <rPr>
        <sz val="11"/>
        <color theme="1"/>
        <rFont val="Calibri"/>
        <family val="2"/>
        <scheme val="minor"/>
      </rPr>
      <t xml:space="preserve"> built on precision and control.</t>
    </r>
  </si>
  <si>
    <t>Ball Striking</t>
  </si>
  <si>
    <t>Driver and woods were consistently in the correct window</t>
  </si>
  <si>
    <t>Iron play was decisive and accurate</t>
  </si>
  <si>
    <t>Strike quality was elite across all clubs</t>
  </si>
  <si>
    <t>Greens in Regulation</t>
  </si>
  <si>
    <r>
      <t xml:space="preserve">Perfect </t>
    </r>
    <r>
      <rPr>
        <b/>
        <sz val="11"/>
        <color theme="1"/>
        <rFont val="Calibri"/>
        <family val="2"/>
        <scheme val="minor"/>
      </rPr>
      <t>9 from 9</t>
    </r>
  </si>
  <si>
    <t>Approach shots set up scoring on every hole</t>
  </si>
  <si>
    <t>Putting converted opportunities without waste</t>
  </si>
  <si>
    <t>Minimal reliance due to high GIR</t>
  </si>
  <si>
    <t>When required, execution was clean and efficient</t>
  </si>
  <si>
    <t>What This Round Proves</t>
  </si>
  <si>
    <r>
      <t xml:space="preserve">When strike percentage rises above </t>
    </r>
    <r>
      <rPr>
        <b/>
        <sz val="11"/>
        <color theme="1"/>
        <rFont val="Calibri"/>
        <family val="2"/>
        <scheme val="minor"/>
      </rPr>
      <t>90%</t>
    </r>
    <r>
      <rPr>
        <sz val="11"/>
        <color theme="1"/>
        <rFont val="Calibri"/>
        <family val="2"/>
        <scheme val="minor"/>
      </rPr>
      <t>, your scoring shifts dramatically</t>
    </r>
  </si>
  <si>
    <t>This round validates the model</t>
  </si>
  <si>
    <t>High strike quality directly translates to low scoring</t>
  </si>
  <si>
    <t>Comparison to Prior Rounds</t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</si>
  <si>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66.06%</t>
    </r>
  </si>
  <si>
    <t>Score trend: + to level par</t>
  </si>
  <si>
    <t>This round</t>
  </si>
  <si>
    <r>
      <t xml:space="preserve">Score: </t>
    </r>
    <r>
      <rPr>
        <b/>
        <sz val="11"/>
        <color theme="1"/>
        <rFont val="Calibri"/>
        <family val="2"/>
        <scheme val="minor"/>
      </rPr>
      <t>−4</t>
    </r>
  </si>
  <si>
    <r>
      <t xml:space="preserve">The relationship between </t>
    </r>
    <r>
      <rPr>
        <b/>
        <sz val="11"/>
        <color theme="1"/>
        <rFont val="Calibri"/>
        <family val="2"/>
        <scheme val="minor"/>
      </rPr>
      <t>strike quality and score is unmistakable</t>
    </r>
  </si>
  <si>
    <t>This was not a hot putting round</t>
  </si>
  <si>
    <t>This was not luck</t>
  </si>
  <si>
    <r>
      <t xml:space="preserve">This was </t>
    </r>
    <r>
      <rPr>
        <b/>
        <sz val="11"/>
        <color theme="1"/>
        <rFont val="Calibri"/>
        <family val="2"/>
        <scheme val="minor"/>
      </rPr>
      <t>controlled, repeatable, under-par golf</t>
    </r>
    <r>
      <rPr>
        <sz val="11"/>
        <color theme="1"/>
        <rFont val="Calibri"/>
        <family val="2"/>
        <scheme val="minor"/>
      </rPr>
      <t xml:space="preserve"> driven by elite ball striking and disciplined decision making.</t>
    </r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</si>
  <si>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77.61%</t>
    </r>
    <r>
      <rPr>
        <sz val="11"/>
        <color theme="1"/>
        <rFont val="Calibri"/>
        <family val="2"/>
        <scheme val="minor"/>
      </rPr>
      <t xml:space="preserve"> under strict grading</t>
    </r>
  </si>
  <si>
    <t>Very unwell</t>
  </si>
  <si>
    <t>Kwinana</t>
  </si>
  <si>
    <t>0/9</t>
  </si>
  <si>
    <t>Unwell</t>
  </si>
  <si>
    <t>Context</t>
  </si>
  <si>
    <r>
      <t xml:space="preserve">Played </t>
    </r>
    <r>
      <rPr>
        <b/>
        <sz val="11"/>
        <color theme="1"/>
        <rFont val="Calibri"/>
        <family val="2"/>
        <scheme val="minor"/>
      </rPr>
      <t>very unwell</t>
    </r>
    <r>
      <rPr>
        <sz val="11"/>
        <color theme="1"/>
        <rFont val="Calibri"/>
        <family val="2"/>
        <scheme val="minor"/>
      </rPr>
      <t xml:space="preserve"> physically.</t>
    </r>
  </si>
  <si>
    <t>This matters and the data reflects it clearly.</t>
  </si>
  <si>
    <r>
      <t xml:space="preserve">Shot </t>
    </r>
    <r>
      <rPr>
        <b/>
        <sz val="11"/>
        <color theme="1"/>
        <rFont val="Calibri"/>
        <family val="2"/>
        <scheme val="minor"/>
      </rPr>
      <t>45 (+9)</t>
    </r>
  </si>
  <si>
    <r>
      <t xml:space="preserve">Strike Percentage: </t>
    </r>
    <r>
      <rPr>
        <b/>
        <sz val="11"/>
        <color theme="1"/>
        <rFont val="Calibri"/>
        <family val="2"/>
        <scheme val="minor"/>
      </rPr>
      <t>55.01%</t>
    </r>
  </si>
  <si>
    <r>
      <t xml:space="preserve">Hole Performance Average: </t>
    </r>
    <r>
      <rPr>
        <b/>
        <sz val="11"/>
        <color theme="1"/>
        <rFont val="Calibri"/>
        <family val="2"/>
        <scheme val="minor"/>
      </rPr>
      <t>49.52%</t>
    </r>
  </si>
  <si>
    <r>
      <t xml:space="preserve">GIR: </t>
    </r>
    <r>
      <rPr>
        <b/>
        <sz val="11"/>
        <color theme="1"/>
        <rFont val="Calibri"/>
        <family val="2"/>
        <scheme val="minor"/>
      </rPr>
      <t>0 of 9</t>
    </r>
  </si>
  <si>
    <r>
      <t xml:space="preserve">This was a </t>
    </r>
    <r>
      <rPr>
        <b/>
        <sz val="11"/>
        <color theme="1"/>
        <rFont val="Calibri"/>
        <family val="2"/>
        <scheme val="minor"/>
      </rPr>
      <t>breakdown round</t>
    </r>
    <r>
      <rPr>
        <sz val="11"/>
        <color theme="1"/>
        <rFont val="Calibri"/>
        <family val="2"/>
        <scheme val="minor"/>
      </rPr>
      <t>, not a normal performance reference.</t>
    </r>
  </si>
  <si>
    <t>What the Data Shows Clearly</t>
  </si>
  <si>
    <t>Major loss of control</t>
  </si>
  <si>
    <r>
      <t xml:space="preserve">Woods total </t>
    </r>
    <r>
      <rPr>
        <b/>
        <sz val="11"/>
        <color theme="1"/>
        <rFont val="Calibri"/>
        <family val="2"/>
        <scheme val="minor"/>
      </rPr>
      <t>34.1</t>
    </r>
    <r>
      <rPr>
        <sz val="11"/>
        <color theme="1"/>
        <rFont val="Calibri"/>
        <family val="2"/>
        <scheme val="minor"/>
      </rPr>
      <t xml:space="preserve"> with only </t>
    </r>
    <r>
      <rPr>
        <b/>
        <sz val="11"/>
        <color theme="1"/>
        <rFont val="Calibri"/>
        <family val="2"/>
        <scheme val="minor"/>
      </rPr>
      <t>46% efficiency</t>
    </r>
  </si>
  <si>
    <t>Multiple shots graded rough or lost</t>
  </si>
  <si>
    <t>Positioning failures cascaded through every hole</t>
  </si>
  <si>
    <r>
      <t xml:space="preserve">Iron efficiency </t>
    </r>
    <r>
      <rPr>
        <b/>
        <sz val="11"/>
        <color theme="1"/>
        <rFont val="Calibri"/>
        <family val="2"/>
        <scheme val="minor"/>
      </rPr>
      <t>65%</t>
    </r>
    <r>
      <rPr>
        <sz val="11"/>
        <color theme="1"/>
        <rFont val="Calibri"/>
        <family val="2"/>
        <scheme val="minor"/>
      </rPr>
      <t xml:space="preserve">, but almost all iron shots were played </t>
    </r>
    <r>
      <rPr>
        <b/>
        <sz val="11"/>
        <color theme="1"/>
        <rFont val="Calibri"/>
        <family val="2"/>
        <scheme val="minor"/>
      </rPr>
      <t>from compromised lies or recovery positions</t>
    </r>
  </si>
  <si>
    <t>Iron quality was not the primary problem, access was</t>
  </si>
  <si>
    <t>Heavy workload</t>
  </si>
  <si>
    <t>Multiple chips and recoveries from difficult positions</t>
  </si>
  <si>
    <t>Fatigue evident in proximity control</t>
  </si>
  <si>
    <r>
      <t xml:space="preserve">Average </t>
    </r>
    <r>
      <rPr>
        <b/>
        <sz val="11"/>
        <color theme="1"/>
        <rFont val="Calibri"/>
        <family val="2"/>
        <scheme val="minor"/>
      </rPr>
      <t>1.89 putts per hole</t>
    </r>
  </si>
  <si>
    <t>Putting held together as well as could be expected</t>
  </si>
  <si>
    <t>Putting was not a contributor to the score</t>
  </si>
  <si>
    <t>Why the Score Blew Out</t>
  </si>
  <si>
    <r>
      <t xml:space="preserve">This round was lost </t>
    </r>
    <r>
      <rPr>
        <b/>
        <sz val="11"/>
        <color theme="1"/>
        <rFont val="Calibri"/>
        <family val="2"/>
        <scheme val="minor"/>
      </rPr>
      <t>before the approach shot</t>
    </r>
    <r>
      <rPr>
        <sz val="11"/>
        <color theme="1"/>
        <rFont val="Calibri"/>
        <family val="2"/>
        <scheme val="minor"/>
      </rPr>
      <t xml:space="preserve"> on most holes.</t>
    </r>
  </si>
  <si>
    <t>Primary causes:</t>
  </si>
  <si>
    <t>• Physical condition</t>
  </si>
  <si>
    <t>• Poor balance and sequencing</t>
  </si>
  <si>
    <t>• Misses compounding into recovery golf</t>
  </si>
  <si>
    <t>• No greens hit in regulation</t>
  </si>
  <si>
    <t>Once GIR dropped to zero, scoring ceiling disappeared.</t>
  </si>
  <si>
    <t>Key Insight (Important)</t>
  </si>
  <si>
    <r>
      <t xml:space="preserve">This round should </t>
    </r>
    <r>
      <rPr>
        <b/>
        <sz val="11"/>
        <color theme="1"/>
        <rFont val="Calibri"/>
        <family val="2"/>
        <scheme val="minor"/>
      </rPr>
      <t>not</t>
    </r>
    <r>
      <rPr>
        <sz val="11"/>
        <color theme="1"/>
        <rFont val="Calibri"/>
        <family val="2"/>
        <scheme val="minor"/>
      </rPr>
      <t xml:space="preserve"> be blended into performance averages.</t>
    </r>
  </si>
  <si>
    <r>
      <t xml:space="preserve">It is an </t>
    </r>
    <r>
      <rPr>
        <b/>
        <sz val="11"/>
        <color theme="1"/>
        <rFont val="Calibri"/>
        <family val="2"/>
        <scheme val="minor"/>
      </rPr>
      <t>outlier caused by health</t>
    </r>
    <r>
      <rPr>
        <sz val="11"/>
        <color theme="1"/>
        <rFont val="Calibri"/>
        <family val="2"/>
        <scheme val="minor"/>
      </rPr>
      <t>, not form.</t>
    </r>
  </si>
  <si>
    <t>Including it would distort:</t>
  </si>
  <si>
    <t>• Strike benchmarks</t>
  </si>
  <si>
    <t>• Trend analysis</t>
  </si>
  <si>
    <t>• Decision making</t>
  </si>
  <si>
    <t>This was not a skill failure.</t>
  </si>
  <si>
    <r>
      <t xml:space="preserve">This was a </t>
    </r>
    <r>
      <rPr>
        <b/>
        <sz val="11"/>
        <color theme="1"/>
        <rFont val="Calibri"/>
        <family val="2"/>
        <scheme val="minor"/>
      </rPr>
      <t>capacity failure</t>
    </r>
    <r>
      <rPr>
        <sz val="11"/>
        <color theme="1"/>
        <rFont val="Calibri"/>
        <family val="2"/>
        <scheme val="minor"/>
      </rPr>
      <t>.</t>
    </r>
  </si>
  <si>
    <t>Your system still worked:</t>
  </si>
  <si>
    <t>• You tracked honestly</t>
  </si>
  <si>
    <t>• Putting stayed stable</t>
  </si>
  <si>
    <t>• Recovery skills limited further damage</t>
  </si>
  <si>
    <t>But this round belongs in a separate category:</t>
  </si>
  <si>
    <t>“Non-representative due to illness.”</t>
  </si>
  <si>
    <t>Recommendation</t>
  </si>
  <si>
    <r>
      <t xml:space="preserve">Flag this round as </t>
    </r>
    <r>
      <rPr>
        <b/>
        <sz val="11"/>
        <color theme="1"/>
        <rFont val="Calibri"/>
        <family val="2"/>
        <scheme val="minor"/>
      </rPr>
      <t>NR</t>
    </r>
    <r>
      <rPr>
        <sz val="11"/>
        <color theme="1"/>
        <rFont val="Calibri"/>
        <family val="2"/>
        <scheme val="minor"/>
      </rPr>
      <t xml:space="preserve"> (not representative).</t>
    </r>
  </si>
  <si>
    <t>Exclude from strike trend modelling.</t>
  </si>
  <si>
    <r>
      <t xml:space="preserve">Use only as confirmation of how strongly </t>
    </r>
    <r>
      <rPr>
        <b/>
        <sz val="11"/>
        <color theme="1"/>
        <rFont val="Calibri"/>
        <family val="2"/>
        <scheme val="minor"/>
      </rPr>
      <t>health impacts strike quality and positioning</t>
    </r>
    <r>
      <rPr>
        <sz val="11"/>
        <color theme="1"/>
        <rFont val="Calibri"/>
        <family val="2"/>
        <scheme val="minor"/>
      </rPr>
      <t>.</t>
    </r>
  </si>
  <si>
    <t>When you are well, your data already shows what you can do.</t>
  </si>
  <si>
    <t>(Shots not entered on sheet, scoring analysis based on performance data)</t>
  </si>
  <si>
    <t>Noted below</t>
  </si>
  <si>
    <t>2 of 9</t>
  </si>
  <si>
    <t>Data incomplete</t>
  </si>
  <si>
    <t>Ball striking quality collapse compounded by physical condition</t>
  </si>
  <si>
    <t>Severely reduced strike quality and green access due to illness; putting held the round together.</t>
  </si>
  <si>
    <t>Score unavailable (shots not recorded)</t>
  </si>
  <si>
    <t>GIR 2 of 9 (22.22%)</t>
  </si>
  <si>
    <t>Putts 16 (1.78 per hole)</t>
  </si>
  <si>
    <t>Strike Percentage 67.82%</t>
  </si>
  <si>
    <t>Verdict</t>
  </si>
  <si>
    <t>Very unwell. Execution limited. Putting a clear positive.</t>
  </si>
  <si>
    <t>IMPORTANT CONTEXT NOTE</t>
  </si>
  <si>
    <t>(This does not appear every round. Only when relevant.)</t>
  </si>
  <si>
    <t>Physical condition</t>
  </si>
  <si>
    <r>
      <t xml:space="preserve">This round should </t>
    </r>
    <r>
      <rPr>
        <b/>
        <sz val="11"/>
        <color theme="1"/>
        <rFont val="Calibri"/>
        <family val="2"/>
        <scheme val="minor"/>
      </rPr>
      <t>not</t>
    </r>
    <r>
      <rPr>
        <sz val="11"/>
        <color theme="1"/>
        <rFont val="Calibri"/>
        <family val="2"/>
        <scheme val="minor"/>
      </rPr>
      <t xml:space="preserve"> be used as a technical benchmark. It should be used only as a </t>
    </r>
    <r>
      <rPr>
        <b/>
        <sz val="11"/>
        <color theme="1"/>
        <rFont val="Calibri"/>
        <family val="2"/>
        <scheme val="minor"/>
      </rPr>
      <t>baseline under constraint</t>
    </r>
    <r>
      <rPr>
        <sz val="11"/>
        <color theme="1"/>
        <rFont val="Calibri"/>
        <family val="2"/>
        <scheme val="minor"/>
      </rPr>
      <t>.</t>
    </r>
  </si>
  <si>
    <t>What this summary tells you instantly</t>
  </si>
  <si>
    <t>• This was not a decision making failure</t>
  </si>
  <si>
    <t>• Not a putting failure</t>
  </si>
  <si>
    <t>• Not a short game failure</t>
  </si>
  <si>
    <r>
      <t xml:space="preserve">• A </t>
    </r>
    <r>
      <rPr>
        <b/>
        <sz val="11"/>
        <color theme="1"/>
        <rFont val="Calibri"/>
        <family val="2"/>
        <scheme val="minor"/>
      </rPr>
      <t>strike quality and energy availability round</t>
    </r>
  </si>
  <si>
    <t>Your system correctly isolates that without emotion.</t>
  </si>
  <si>
    <t>Jan</t>
  </si>
  <si>
    <t>4H</t>
  </si>
  <si>
    <t>Hot</t>
  </si>
  <si>
    <t>Very hot second day in a row tired</t>
  </si>
  <si>
    <t>1.6 - 2</t>
  </si>
  <si>
    <t>2,1  - 2.9</t>
  </si>
  <si>
    <t>1.1  - 1.5</t>
  </si>
  <si>
    <r>
      <t>GIR __2_ of ___9 (</t>
    </r>
    <r>
      <rPr>
        <b/>
        <i/>
        <sz val="11"/>
        <color theme="1"/>
        <rFont val="Arial"/>
        <family val="2"/>
      </rPr>
      <t>%)</t>
    </r>
  </si>
  <si>
    <t>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</si>
</sst>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00%"/>
    <numFmt numFmtId="166" formatCode="0.00000000000000%"/>
    <numFmt numFmtId="167" formatCode="0.0"/>
  </numFmts>
  <fonts count="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7"/>
      <color theme="1"/>
      <name val="Times New Roman"/>
      <family val="1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7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badi"/>
      <family val="2"/>
    </font>
    <font>
      <sz val="12"/>
      <color rgb="FFFF0000"/>
      <name val="Arial"/>
      <family val="2"/>
    </font>
    <font>
      <b/>
      <sz val="18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i/>
      <sz val="11"/>
      <color theme="1"/>
      <name val="Arial"/>
      <family val="2"/>
    </font>
    <font>
      <sz val="12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6EFCE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rgb="FFC6EFCE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8FCFF"/>
        <bgColor indexed="64"/>
      </patternFill>
    </fill>
    <fill>
      <patternFill patternType="solid">
        <fgColor rgb="FFF0FFD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8FDC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rgb="FFC6EFCE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6EFCE"/>
      </patternFill>
    </fill>
    <fill>
      <patternFill patternType="solid">
        <fgColor theme="0" tint="-0.14999847407452621"/>
        <bgColor rgb="FFC6EFCE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C6EFCE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0">
    <xf numFmtId="0" fontId="0" fillId="0" borderId="0" xfId="0"/>
    <xf numFmtId="10" fontId="0" fillId="0" borderId="0" xfId="0" applyNumberFormat="1"/>
    <xf numFmtId="0" fontId="3" fillId="0" borderId="5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0" borderId="10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/>
    <xf numFmtId="0" fontId="2" fillId="7" borderId="0" xfId="0" applyFont="1" applyFill="1" applyAlignment="1">
      <alignment horizontal="center"/>
    </xf>
    <xf numFmtId="2" fontId="0" fillId="0" borderId="0" xfId="0" applyNumberFormat="1"/>
    <xf numFmtId="0" fontId="4" fillId="0" borderId="9" xfId="0" applyFont="1" applyBorder="1"/>
    <xf numFmtId="0" fontId="3" fillId="7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9" fontId="4" fillId="8" borderId="0" xfId="0" applyNumberFormat="1" applyFont="1" applyFill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9" fontId="4" fillId="10" borderId="6" xfId="0" applyNumberFormat="1" applyFont="1" applyFill="1" applyBorder="1" applyAlignment="1">
      <alignment horizontal="center"/>
    </xf>
    <xf numFmtId="9" fontId="4" fillId="11" borderId="11" xfId="0" applyNumberFormat="1" applyFont="1" applyFill="1" applyBorder="1" applyAlignment="1">
      <alignment horizontal="center" vertical="center"/>
    </xf>
    <xf numFmtId="0" fontId="4" fillId="11" borderId="9" xfId="0" applyFont="1" applyFill="1" applyBorder="1" applyAlignment="1">
      <alignment horizontal="center" vertical="center"/>
    </xf>
    <xf numFmtId="9" fontId="4" fillId="12" borderId="9" xfId="1" applyFont="1" applyFill="1" applyBorder="1" applyAlignment="1">
      <alignment horizontal="center" vertical="center"/>
    </xf>
    <xf numFmtId="2" fontId="4" fillId="12" borderId="11" xfId="0" applyNumberFormat="1" applyFont="1" applyFill="1" applyBorder="1" applyAlignment="1">
      <alignment horizontal="center" vertical="center"/>
    </xf>
    <xf numFmtId="9" fontId="4" fillId="0" borderId="9" xfId="1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indent="4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horizontal="left" vertical="center" indent="4"/>
    </xf>
    <xf numFmtId="0" fontId="6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9" fontId="3" fillId="0" borderId="11" xfId="0" applyNumberFormat="1" applyFont="1" applyBorder="1" applyAlignment="1">
      <alignment horizontal="center" vertical="center"/>
    </xf>
    <xf numFmtId="0" fontId="5" fillId="13" borderId="2" xfId="0" applyFont="1" applyFill="1" applyBorder="1" applyAlignment="1">
      <alignment horizontal="center" vertical="center"/>
    </xf>
    <xf numFmtId="0" fontId="5" fillId="13" borderId="3" xfId="0" applyFont="1" applyFill="1" applyBorder="1" applyAlignment="1">
      <alignment horizontal="center" vertical="center"/>
    </xf>
    <xf numFmtId="0" fontId="5" fillId="13" borderId="4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11" borderId="1" xfId="0" applyFill="1" applyBorder="1"/>
    <xf numFmtId="0" fontId="3" fillId="11" borderId="1" xfId="0" applyFont="1" applyFill="1" applyBorder="1" applyAlignment="1">
      <alignment horizontal="center" vertical="center"/>
    </xf>
    <xf numFmtId="0" fontId="10" fillId="0" borderId="0" xfId="0" applyFont="1"/>
    <xf numFmtId="0" fontId="6" fillId="11" borderId="1" xfId="0" applyFont="1" applyFill="1" applyBorder="1" applyAlignment="1">
      <alignment horizontal="center" vertical="center"/>
    </xf>
    <xf numFmtId="9" fontId="4" fillId="0" borderId="0" xfId="1" applyFont="1" applyBorder="1" applyAlignment="1">
      <alignment horizontal="center" vertical="center"/>
    </xf>
    <xf numFmtId="0" fontId="4" fillId="0" borderId="11" xfId="0" applyFont="1" applyBorder="1"/>
    <xf numFmtId="9" fontId="11" fillId="0" borderId="10" xfId="1" applyFont="1" applyBorder="1" applyAlignment="1">
      <alignment horizontal="center" vertical="center"/>
    </xf>
    <xf numFmtId="0" fontId="12" fillId="0" borderId="10" xfId="0" applyFont="1" applyBorder="1"/>
    <xf numFmtId="9" fontId="11" fillId="0" borderId="11" xfId="1" applyFont="1" applyBorder="1" applyAlignment="1">
      <alignment horizontal="center" vertical="center"/>
    </xf>
    <xf numFmtId="9" fontId="0" fillId="0" borderId="0" xfId="1" applyFont="1"/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11" fillId="0" borderId="13" xfId="1" applyFont="1" applyBorder="1" applyAlignment="1">
      <alignment horizontal="center" vertical="center"/>
    </xf>
    <xf numFmtId="1" fontId="3" fillId="0" borderId="0" xfId="1" applyNumberFormat="1" applyFont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0" fontId="0" fillId="7" borderId="0" xfId="0" applyFill="1"/>
    <xf numFmtId="0" fontId="2" fillId="7" borderId="0" xfId="0" applyFont="1" applyFill="1" applyAlignment="1">
      <alignment horizontal="center" wrapText="1"/>
    </xf>
    <xf numFmtId="0" fontId="3" fillId="9" borderId="2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9" fontId="4" fillId="10" borderId="22" xfId="0" applyNumberFormat="1" applyFont="1" applyFill="1" applyBorder="1" applyAlignment="1">
      <alignment horizontal="center"/>
    </xf>
    <xf numFmtId="0" fontId="5" fillId="13" borderId="23" xfId="0" applyFont="1" applyFill="1" applyBorder="1" applyAlignment="1">
      <alignment horizontal="center" vertical="center"/>
    </xf>
    <xf numFmtId="0" fontId="5" fillId="13" borderId="21" xfId="0" applyFont="1" applyFill="1" applyBorder="1" applyAlignment="1">
      <alignment horizontal="center" vertical="center"/>
    </xf>
    <xf numFmtId="0" fontId="5" fillId="13" borderId="24" xfId="0" applyFont="1" applyFill="1" applyBorder="1" applyAlignment="1">
      <alignment horizontal="center" vertical="center"/>
    </xf>
    <xf numFmtId="9" fontId="11" fillId="0" borderId="0" xfId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9" borderId="2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5" fillId="13" borderId="25" xfId="0" applyFont="1" applyFill="1" applyBorder="1" applyAlignment="1">
      <alignment horizontal="center" vertical="center"/>
    </xf>
    <xf numFmtId="9" fontId="4" fillId="7" borderId="0" xfId="0" applyNumberFormat="1" applyFont="1" applyFill="1" applyAlignment="1">
      <alignment horizontal="center" vertical="center"/>
    </xf>
    <xf numFmtId="0" fontId="4" fillId="7" borderId="0" xfId="0" applyFont="1" applyFill="1"/>
    <xf numFmtId="9" fontId="4" fillId="7" borderId="0" xfId="1" applyFont="1" applyFill="1" applyBorder="1" applyAlignment="1">
      <alignment horizontal="center" vertical="center"/>
    </xf>
    <xf numFmtId="2" fontId="4" fillId="7" borderId="0" xfId="0" applyNumberFormat="1" applyFont="1" applyFill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28" xfId="0" applyBorder="1"/>
    <xf numFmtId="0" fontId="0" fillId="0" borderId="30" xfId="0" applyBorder="1"/>
    <xf numFmtId="9" fontId="4" fillId="14" borderId="9" xfId="1" applyFont="1" applyFill="1" applyBorder="1" applyAlignment="1">
      <alignment horizontal="center" vertical="center"/>
    </xf>
    <xf numFmtId="9" fontId="11" fillId="14" borderId="10" xfId="1" applyFont="1" applyFill="1" applyBorder="1" applyAlignment="1">
      <alignment horizontal="center" vertical="center"/>
    </xf>
    <xf numFmtId="9" fontId="11" fillId="14" borderId="11" xfId="1" applyFont="1" applyFill="1" applyBorder="1" applyAlignment="1">
      <alignment horizontal="center" vertical="center"/>
    </xf>
    <xf numFmtId="10" fontId="4" fillId="10" borderId="6" xfId="0" applyNumberFormat="1" applyFont="1" applyFill="1" applyBorder="1" applyAlignment="1">
      <alignment horizontal="center"/>
    </xf>
    <xf numFmtId="0" fontId="12" fillId="14" borderId="10" xfId="0" applyFont="1" applyFill="1" applyBorder="1"/>
    <xf numFmtId="0" fontId="5" fillId="13" borderId="2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6" fillId="15" borderId="9" xfId="0" applyFont="1" applyFill="1" applyBorder="1" applyAlignment="1">
      <alignment horizontal="left" vertical="center"/>
    </xf>
    <xf numFmtId="0" fontId="0" fillId="15" borderId="11" xfId="0" applyFill="1" applyBorder="1" applyAlignment="1">
      <alignment horizontal="left" vertical="center"/>
    </xf>
    <xf numFmtId="0" fontId="3" fillId="16" borderId="23" xfId="0" applyFont="1" applyFill="1" applyBorder="1" applyAlignment="1">
      <alignment horizontal="center" vertical="center" wrapText="1"/>
    </xf>
    <xf numFmtId="0" fontId="3" fillId="16" borderId="21" xfId="0" applyFont="1" applyFill="1" applyBorder="1" applyAlignment="1">
      <alignment horizontal="center" vertical="center" wrapText="1"/>
    </xf>
    <xf numFmtId="0" fontId="3" fillId="16" borderId="25" xfId="0" applyFont="1" applyFill="1" applyBorder="1" applyAlignment="1">
      <alignment horizontal="center" vertical="center" wrapText="1"/>
    </xf>
    <xf numFmtId="0" fontId="3" fillId="16" borderId="9" xfId="0" applyFont="1" applyFill="1" applyBorder="1" applyAlignment="1">
      <alignment horizontal="center" vertical="center" wrapText="1"/>
    </xf>
    <xf numFmtId="0" fontId="3" fillId="16" borderId="32" xfId="0" applyFont="1" applyFill="1" applyBorder="1" applyAlignment="1">
      <alignment horizontal="center" vertical="center" wrapText="1"/>
    </xf>
    <xf numFmtId="14" fontId="4" fillId="11" borderId="32" xfId="0" applyNumberFormat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49" fontId="18" fillId="17" borderId="1" xfId="0" applyNumberFormat="1" applyFont="1" applyFill="1" applyBorder="1" applyAlignment="1">
      <alignment horizontal="center" vertical="center" wrapText="1"/>
    </xf>
    <xf numFmtId="9" fontId="18" fillId="6" borderId="1" xfId="0" applyNumberFormat="1" applyFont="1" applyFill="1" applyBorder="1" applyAlignment="1">
      <alignment horizontal="center" vertical="center" wrapText="1"/>
    </xf>
    <xf numFmtId="9" fontId="19" fillId="6" borderId="1" xfId="0" applyNumberFormat="1" applyFont="1" applyFill="1" applyBorder="1" applyAlignment="1">
      <alignment horizontal="center" vertical="center" wrapText="1"/>
    </xf>
    <xf numFmtId="9" fontId="19" fillId="6" borderId="34" xfId="0" applyNumberFormat="1" applyFont="1" applyFill="1" applyBorder="1" applyAlignment="1">
      <alignment horizontal="center" vertical="center" wrapText="1"/>
    </xf>
    <xf numFmtId="49" fontId="18" fillId="17" borderId="35" xfId="0" applyNumberFormat="1" applyFont="1" applyFill="1" applyBorder="1" applyAlignment="1">
      <alignment horizontal="center" vertical="center" wrapText="1"/>
    </xf>
    <xf numFmtId="0" fontId="20" fillId="19" borderId="16" xfId="0" applyFont="1" applyFill="1" applyBorder="1" applyAlignment="1">
      <alignment horizontal="center" vertical="center"/>
    </xf>
    <xf numFmtId="16" fontId="4" fillId="0" borderId="16" xfId="0" applyNumberFormat="1" applyFont="1" applyBorder="1" applyAlignment="1">
      <alignment horizontal="center" vertical="center"/>
    </xf>
    <xf numFmtId="49" fontId="18" fillId="17" borderId="20" xfId="0" applyNumberFormat="1" applyFont="1" applyFill="1" applyBorder="1" applyAlignment="1">
      <alignment horizontal="center" vertical="center" wrapText="1"/>
    </xf>
    <xf numFmtId="9" fontId="18" fillId="6" borderId="20" xfId="0" applyNumberFormat="1" applyFont="1" applyFill="1" applyBorder="1" applyAlignment="1">
      <alignment horizontal="center" vertical="center" wrapText="1"/>
    </xf>
    <xf numFmtId="9" fontId="18" fillId="6" borderId="36" xfId="0" applyNumberFormat="1" applyFont="1" applyFill="1" applyBorder="1" applyAlignment="1">
      <alignment horizontal="center" vertical="center" wrapText="1"/>
    </xf>
    <xf numFmtId="49" fontId="18" fillId="17" borderId="37" xfId="0" applyNumberFormat="1" applyFont="1" applyFill="1" applyBorder="1" applyAlignment="1">
      <alignment horizontal="center" vertical="center" wrapText="1"/>
    </xf>
    <xf numFmtId="9" fontId="18" fillId="6" borderId="34" xfId="0" applyNumberFormat="1" applyFont="1" applyFill="1" applyBorder="1" applyAlignment="1">
      <alignment horizontal="center" vertical="center" wrapText="1"/>
    </xf>
    <xf numFmtId="49" fontId="21" fillId="17" borderId="1" xfId="0" applyNumberFormat="1" applyFont="1" applyFill="1" applyBorder="1" applyAlignment="1">
      <alignment horizontal="center" vertical="center" wrapText="1"/>
    </xf>
    <xf numFmtId="9" fontId="18" fillId="6" borderId="38" xfId="0" applyNumberFormat="1" applyFont="1" applyFill="1" applyBorder="1" applyAlignment="1">
      <alignment horizontal="center" vertical="center" wrapText="1"/>
    </xf>
    <xf numFmtId="9" fontId="4" fillId="6" borderId="1" xfId="0" applyNumberFormat="1" applyFont="1" applyFill="1" applyBorder="1" applyAlignment="1">
      <alignment horizontal="center" vertical="center"/>
    </xf>
    <xf numFmtId="49" fontId="4" fillId="17" borderId="34" xfId="0" applyNumberFormat="1" applyFont="1" applyFill="1" applyBorder="1" applyAlignment="1">
      <alignment horizontal="center" vertical="center" wrapText="1"/>
    </xf>
    <xf numFmtId="9" fontId="20" fillId="19" borderId="16" xfId="0" applyNumberFormat="1" applyFont="1" applyFill="1" applyBorder="1" applyAlignment="1">
      <alignment horizontal="center" vertical="center"/>
    </xf>
    <xf numFmtId="2" fontId="18" fillId="17" borderId="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/>
    </xf>
    <xf numFmtId="0" fontId="0" fillId="11" borderId="17" xfId="0" applyFill="1" applyBorder="1" applyAlignment="1">
      <alignment horizontal="center"/>
    </xf>
    <xf numFmtId="16" fontId="4" fillId="0" borderId="15" xfId="0" applyNumberFormat="1" applyFont="1" applyBorder="1" applyAlignment="1">
      <alignment horizontal="center"/>
    </xf>
    <xf numFmtId="0" fontId="15" fillId="19" borderId="16" xfId="0" applyFont="1" applyFill="1" applyBorder="1" applyAlignment="1">
      <alignment horizontal="center" vertical="center"/>
    </xf>
    <xf numFmtId="16" fontId="7" fillId="0" borderId="16" xfId="0" applyNumberFormat="1" applyFont="1" applyBorder="1" applyAlignment="1">
      <alignment horizontal="center"/>
    </xf>
    <xf numFmtId="0" fontId="5" fillId="0" borderId="33" xfId="0" applyFont="1" applyBorder="1" applyAlignment="1">
      <alignment vertical="center" wrapText="1"/>
    </xf>
    <xf numFmtId="0" fontId="23" fillId="19" borderId="16" xfId="0" applyFont="1" applyFill="1" applyBorder="1" applyAlignment="1">
      <alignment horizontal="center" vertical="center"/>
    </xf>
    <xf numFmtId="0" fontId="24" fillId="19" borderId="16" xfId="0" applyFont="1" applyFill="1" applyBorder="1" applyAlignment="1">
      <alignment horizontal="center" vertical="center"/>
    </xf>
    <xf numFmtId="16" fontId="7" fillId="0" borderId="16" xfId="0" applyNumberFormat="1" applyFont="1" applyBorder="1" applyAlignment="1">
      <alignment horizontal="center" vertical="center"/>
    </xf>
    <xf numFmtId="16" fontId="4" fillId="0" borderId="16" xfId="0" applyNumberFormat="1" applyFont="1" applyBorder="1" applyAlignment="1">
      <alignment horizontal="center"/>
    </xf>
    <xf numFmtId="16" fontId="25" fillId="0" borderId="16" xfId="0" applyNumberFormat="1" applyFont="1" applyBorder="1" applyAlignment="1">
      <alignment horizontal="center"/>
    </xf>
    <xf numFmtId="0" fontId="2" fillId="0" borderId="17" xfId="0" applyFont="1" applyBorder="1"/>
    <xf numFmtId="9" fontId="18" fillId="6" borderId="18" xfId="0" applyNumberFormat="1" applyFont="1" applyFill="1" applyBorder="1" applyAlignment="1">
      <alignment horizontal="center" vertical="center" wrapText="1"/>
    </xf>
    <xf numFmtId="9" fontId="18" fillId="6" borderId="39" xfId="0" applyNumberFormat="1" applyFont="1" applyFill="1" applyBorder="1" applyAlignment="1">
      <alignment horizontal="center" vertical="center" wrapText="1"/>
    </xf>
    <xf numFmtId="0" fontId="0" fillId="0" borderId="32" xfId="0" applyBorder="1"/>
    <xf numFmtId="0" fontId="26" fillId="0" borderId="0" xfId="0" applyFont="1"/>
    <xf numFmtId="0" fontId="3" fillId="4" borderId="10" xfId="0" applyFont="1" applyFill="1" applyBorder="1" applyAlignment="1">
      <alignment horizontal="center" vertical="center"/>
    </xf>
    <xf numFmtId="9" fontId="4" fillId="4" borderId="11" xfId="0" applyNumberFormat="1" applyFont="1" applyFill="1" applyBorder="1" applyAlignment="1">
      <alignment horizontal="center" vertical="center"/>
    </xf>
    <xf numFmtId="10" fontId="3" fillId="17" borderId="11" xfId="0" applyNumberFormat="1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9" fontId="4" fillId="7" borderId="1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9" fontId="4" fillId="14" borderId="10" xfId="1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10" fontId="3" fillId="10" borderId="6" xfId="0" applyNumberFormat="1" applyFont="1" applyFill="1" applyBorder="1" applyAlignment="1">
      <alignment horizontal="center"/>
    </xf>
    <xf numFmtId="10" fontId="21" fillId="20" borderId="6" xfId="0" applyNumberFormat="1" applyFont="1" applyFill="1" applyBorder="1" applyAlignment="1">
      <alignment horizontal="center"/>
    </xf>
    <xf numFmtId="10" fontId="21" fillId="10" borderId="6" xfId="0" applyNumberFormat="1" applyFont="1" applyFill="1" applyBorder="1" applyAlignment="1">
      <alignment horizontal="center"/>
    </xf>
    <xf numFmtId="0" fontId="3" fillId="0" borderId="40" xfId="0" applyFont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10" fontId="4" fillId="10" borderId="41" xfId="0" applyNumberFormat="1" applyFont="1" applyFill="1" applyBorder="1" applyAlignment="1">
      <alignment horizontal="center"/>
    </xf>
    <xf numFmtId="0" fontId="4" fillId="0" borderId="27" xfId="0" applyFont="1" applyBorder="1"/>
    <xf numFmtId="0" fontId="3" fillId="7" borderId="42" xfId="0" applyFont="1" applyFill="1" applyBorder="1" applyAlignment="1">
      <alignment horizontal="center" vertical="center"/>
    </xf>
    <xf numFmtId="0" fontId="4" fillId="0" borderId="0" xfId="0" applyFont="1"/>
    <xf numFmtId="0" fontId="4" fillId="6" borderId="29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0" fontId="4" fillId="6" borderId="31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4" fillId="0" borderId="28" xfId="0" applyFont="1" applyBorder="1"/>
    <xf numFmtId="0" fontId="3" fillId="6" borderId="21" xfId="0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center" vertical="center"/>
    </xf>
    <xf numFmtId="0" fontId="5" fillId="11" borderId="21" xfId="0" applyFont="1" applyFill="1" applyBorder="1" applyAlignment="1">
      <alignment horizontal="center" vertical="center"/>
    </xf>
    <xf numFmtId="0" fontId="3" fillId="11" borderId="23" xfId="0" applyFont="1" applyFill="1" applyBorder="1" applyAlignment="1">
      <alignment horizontal="center" vertical="center"/>
    </xf>
    <xf numFmtId="0" fontId="3" fillId="11" borderId="21" xfId="0" applyFont="1" applyFill="1" applyBorder="1" applyAlignment="1">
      <alignment horizontal="center" vertical="center"/>
    </xf>
    <xf numFmtId="0" fontId="3" fillId="11" borderId="24" xfId="0" applyFont="1" applyFill="1" applyBorder="1" applyAlignment="1">
      <alignment horizontal="center" vertical="center"/>
    </xf>
    <xf numFmtId="10" fontId="4" fillId="10" borderId="22" xfId="0" applyNumberFormat="1" applyFont="1" applyFill="1" applyBorder="1" applyAlignment="1">
      <alignment horizontal="center"/>
    </xf>
    <xf numFmtId="10" fontId="3" fillId="0" borderId="11" xfId="0" applyNumberFormat="1" applyFont="1" applyBorder="1" applyAlignment="1">
      <alignment horizontal="center" vertical="center"/>
    </xf>
    <xf numFmtId="165" fontId="4" fillId="0" borderId="14" xfId="0" applyNumberFormat="1" applyFont="1" applyBorder="1"/>
    <xf numFmtId="9" fontId="11" fillId="7" borderId="0" xfId="1" applyFont="1" applyFill="1" applyBorder="1" applyAlignment="1">
      <alignment horizontal="center" vertical="center"/>
    </xf>
    <xf numFmtId="164" fontId="4" fillId="10" borderId="22" xfId="0" applyNumberFormat="1" applyFont="1" applyFill="1" applyBorder="1" applyAlignment="1">
      <alignment horizontal="center"/>
    </xf>
    <xf numFmtId="164" fontId="4" fillId="10" borderId="6" xfId="0" applyNumberFormat="1" applyFont="1" applyFill="1" applyBorder="1" applyAlignment="1">
      <alignment horizontal="center"/>
    </xf>
    <xf numFmtId="164" fontId="3" fillId="0" borderId="11" xfId="0" applyNumberFormat="1" applyFont="1" applyBorder="1" applyAlignment="1">
      <alignment horizontal="center" vertical="center"/>
    </xf>
    <xf numFmtId="164" fontId="4" fillId="0" borderId="14" xfId="0" applyNumberFormat="1" applyFont="1" applyBorder="1"/>
    <xf numFmtId="164" fontId="4" fillId="11" borderId="11" xfId="0" applyNumberFormat="1" applyFont="1" applyFill="1" applyBorder="1" applyAlignment="1">
      <alignment horizontal="center" vertical="center"/>
    </xf>
    <xf numFmtId="10" fontId="4" fillId="0" borderId="13" xfId="0" applyNumberFormat="1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13" borderId="11" xfId="0" applyFont="1" applyFill="1" applyBorder="1" applyAlignment="1">
      <alignment horizontal="center" vertical="center"/>
    </xf>
    <xf numFmtId="0" fontId="5" fillId="13" borderId="32" xfId="0" applyFont="1" applyFill="1" applyBorder="1" applyAlignment="1">
      <alignment horizontal="center" vertical="center"/>
    </xf>
    <xf numFmtId="1" fontId="4" fillId="0" borderId="13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166" fontId="0" fillId="0" borderId="0" xfId="0" applyNumberFormat="1"/>
    <xf numFmtId="10" fontId="0" fillId="0" borderId="0" xfId="0" applyNumberFormat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4" fillId="11" borderId="12" xfId="0" applyFont="1" applyFill="1" applyBorder="1"/>
    <xf numFmtId="0" fontId="4" fillId="11" borderId="14" xfId="0" applyFont="1" applyFill="1" applyBorder="1"/>
    <xf numFmtId="0" fontId="4" fillId="11" borderId="27" xfId="0" applyFont="1" applyFill="1" applyBorder="1"/>
    <xf numFmtId="0" fontId="4" fillId="11" borderId="28" xfId="0" applyFont="1" applyFill="1" applyBorder="1"/>
    <xf numFmtId="0" fontId="0" fillId="11" borderId="29" xfId="0" applyFill="1" applyBorder="1"/>
    <xf numFmtId="0" fontId="0" fillId="11" borderId="31" xfId="0" applyFill="1" applyBorder="1"/>
    <xf numFmtId="0" fontId="4" fillId="21" borderId="0" xfId="0" applyFont="1" applyFill="1" applyAlignment="1">
      <alignment horizontal="center"/>
    </xf>
    <xf numFmtId="0" fontId="4" fillId="21" borderId="0" xfId="0" applyFont="1" applyFill="1" applyAlignment="1">
      <alignment horizontal="center" vertical="center"/>
    </xf>
    <xf numFmtId="0" fontId="0" fillId="21" borderId="30" xfId="0" applyFill="1" applyBorder="1"/>
    <xf numFmtId="0" fontId="4" fillId="12" borderId="0" xfId="0" applyFont="1" applyFill="1"/>
    <xf numFmtId="0" fontId="0" fillId="12" borderId="30" xfId="0" applyFill="1" applyBorder="1"/>
    <xf numFmtId="9" fontId="4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25" fillId="0" borderId="16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/>
    </xf>
    <xf numFmtId="0" fontId="4" fillId="11" borderId="29" xfId="0" applyFont="1" applyFill="1" applyBorder="1"/>
    <xf numFmtId="0" fontId="4" fillId="11" borderId="31" xfId="0" applyFont="1" applyFill="1" applyBorder="1"/>
    <xf numFmtId="0" fontId="4" fillId="21" borderId="15" xfId="0" applyFont="1" applyFill="1" applyBorder="1" applyAlignment="1">
      <alignment horizontal="center"/>
    </xf>
    <xf numFmtId="0" fontId="4" fillId="21" borderId="16" xfId="0" applyFont="1" applyFill="1" applyBorder="1" applyAlignment="1">
      <alignment horizontal="center"/>
    </xf>
    <xf numFmtId="0" fontId="4" fillId="21" borderId="17" xfId="0" applyFont="1" applyFill="1" applyBorder="1" applyAlignment="1">
      <alignment horizontal="center" vertical="center"/>
    </xf>
    <xf numFmtId="0" fontId="4" fillId="5" borderId="13" xfId="0" applyFont="1" applyFill="1" applyBorder="1"/>
    <xf numFmtId="0" fontId="4" fillId="5" borderId="0" xfId="0" applyFont="1" applyFill="1"/>
    <xf numFmtId="0" fontId="4" fillId="5" borderId="30" xfId="0" applyFont="1" applyFill="1" applyBorder="1"/>
    <xf numFmtId="0" fontId="4" fillId="21" borderId="20" xfId="0" applyFont="1" applyFill="1" applyBorder="1" applyAlignment="1">
      <alignment horizontal="center" vertical="center"/>
    </xf>
    <xf numFmtId="0" fontId="4" fillId="21" borderId="1" xfId="0" applyFont="1" applyFill="1" applyBorder="1" applyAlignment="1">
      <alignment horizontal="center" vertical="center"/>
    </xf>
    <xf numFmtId="0" fontId="4" fillId="21" borderId="18" xfId="0" applyFont="1" applyFill="1" applyBorder="1" applyAlignment="1">
      <alignment horizontal="center" vertical="center"/>
    </xf>
    <xf numFmtId="0" fontId="4" fillId="3" borderId="13" xfId="0" applyFont="1" applyFill="1" applyBorder="1"/>
    <xf numFmtId="0" fontId="2" fillId="0" borderId="32" xfId="0" applyFont="1" applyBorder="1" applyAlignment="1">
      <alignment horizontal="center"/>
    </xf>
    <xf numFmtId="0" fontId="27" fillId="0" borderId="32" xfId="0" applyFont="1" applyBorder="1" applyAlignment="1">
      <alignment horizontal="center"/>
    </xf>
    <xf numFmtId="0" fontId="4" fillId="3" borderId="0" xfId="0" applyFont="1" applyFill="1"/>
    <xf numFmtId="0" fontId="4" fillId="11" borderId="15" xfId="0" applyFont="1" applyFill="1" applyBorder="1" applyAlignment="1">
      <alignment horizontal="center"/>
    </xf>
    <xf numFmtId="0" fontId="4" fillId="11" borderId="16" xfId="0" applyFont="1" applyFill="1" applyBorder="1" applyAlignment="1">
      <alignment horizontal="center"/>
    </xf>
    <xf numFmtId="0" fontId="4" fillId="11" borderId="17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30" xfId="0" applyFont="1" applyFill="1" applyBorder="1" applyAlignment="1">
      <alignment horizontal="center"/>
    </xf>
    <xf numFmtId="16" fontId="0" fillId="0" borderId="16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0" xfId="0" applyFont="1" applyBorder="1" applyAlignment="1">
      <alignment horizontal="center"/>
    </xf>
    <xf numFmtId="0" fontId="4" fillId="6" borderId="25" xfId="0" applyFont="1" applyFill="1" applyBorder="1" applyAlignment="1">
      <alignment horizontal="center" vertical="center"/>
    </xf>
    <xf numFmtId="49" fontId="0" fillId="0" borderId="9" xfId="0" applyNumberFormat="1" applyBorder="1"/>
    <xf numFmtId="2" fontId="28" fillId="0" borderId="32" xfId="0" applyNumberFormat="1" applyFont="1" applyBorder="1" applyAlignment="1">
      <alignment horizontal="center" vertical="center"/>
    </xf>
    <xf numFmtId="0" fontId="4" fillId="21" borderId="43" xfId="0" applyFont="1" applyFill="1" applyBorder="1" applyAlignment="1">
      <alignment horizontal="center" vertical="center"/>
    </xf>
    <xf numFmtId="0" fontId="4" fillId="21" borderId="44" xfId="0" applyFont="1" applyFill="1" applyBorder="1" applyAlignment="1">
      <alignment horizontal="center" vertical="center"/>
    </xf>
    <xf numFmtId="0" fontId="4" fillId="21" borderId="4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9" fontId="4" fillId="12" borderId="11" xfId="0" applyNumberFormat="1" applyFont="1" applyFill="1" applyBorder="1" applyAlignment="1">
      <alignment horizontal="center" vertical="center"/>
    </xf>
    <xf numFmtId="0" fontId="3" fillId="21" borderId="32" xfId="0" applyFont="1" applyFill="1" applyBorder="1" applyAlignment="1">
      <alignment horizontal="center" vertical="center"/>
    </xf>
    <xf numFmtId="0" fontId="4" fillId="21" borderId="15" xfId="0" applyFont="1" applyFill="1" applyBorder="1" applyAlignment="1">
      <alignment horizontal="center" vertical="center"/>
    </xf>
    <xf numFmtId="9" fontId="3" fillId="21" borderId="32" xfId="1" applyFont="1" applyFill="1" applyBorder="1" applyAlignment="1">
      <alignment horizontal="center" vertical="center"/>
    </xf>
    <xf numFmtId="0" fontId="3" fillId="11" borderId="2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3" fillId="11" borderId="46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3" fillId="22" borderId="32" xfId="0" applyFont="1" applyFill="1" applyBorder="1" applyAlignment="1">
      <alignment horizontal="center" vertical="center"/>
    </xf>
    <xf numFmtId="0" fontId="4" fillId="22" borderId="43" xfId="0" applyFont="1" applyFill="1" applyBorder="1" applyAlignment="1">
      <alignment horizontal="center" vertical="center"/>
    </xf>
    <xf numFmtId="0" fontId="4" fillId="22" borderId="15" xfId="0" applyFont="1" applyFill="1" applyBorder="1" applyAlignment="1">
      <alignment horizontal="center" vertical="center"/>
    </xf>
    <xf numFmtId="9" fontId="4" fillId="22" borderId="32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5" borderId="33" xfId="0" applyFont="1" applyFill="1" applyBorder="1" applyAlignment="1">
      <alignment horizontal="center" vertical="center"/>
    </xf>
    <xf numFmtId="0" fontId="4" fillId="5" borderId="47" xfId="0" applyFont="1" applyFill="1" applyBorder="1" applyAlignment="1">
      <alignment horizontal="center" vertical="center"/>
    </xf>
    <xf numFmtId="0" fontId="4" fillId="5" borderId="48" xfId="0" applyFont="1" applyFill="1" applyBorder="1" applyAlignment="1">
      <alignment horizontal="center" vertical="center"/>
    </xf>
    <xf numFmtId="165" fontId="4" fillId="22" borderId="15" xfId="0" applyNumberFormat="1" applyFont="1" applyFill="1" applyBorder="1"/>
    <xf numFmtId="0" fontId="4" fillId="6" borderId="36" xfId="0" applyFont="1" applyFill="1" applyBorder="1" applyAlignment="1">
      <alignment horizontal="center" vertical="center"/>
    </xf>
    <xf numFmtId="10" fontId="4" fillId="23" borderId="43" xfId="0" applyNumberFormat="1" applyFont="1" applyFill="1" applyBorder="1" applyAlignment="1">
      <alignment horizontal="center"/>
    </xf>
    <xf numFmtId="10" fontId="19" fillId="23" borderId="43" xfId="0" applyNumberFormat="1" applyFont="1" applyFill="1" applyBorder="1" applyAlignment="1">
      <alignment horizontal="center"/>
    </xf>
    <xf numFmtId="10" fontId="4" fillId="23" borderId="32" xfId="0" applyNumberFormat="1" applyFont="1" applyFill="1" applyBorder="1" applyAlignment="1">
      <alignment horizontal="center" vertical="center"/>
    </xf>
    <xf numFmtId="0" fontId="3" fillId="19" borderId="32" xfId="0" applyFont="1" applyFill="1" applyBorder="1" applyAlignment="1">
      <alignment horizontal="center" vertical="center"/>
    </xf>
    <xf numFmtId="0" fontId="4" fillId="19" borderId="43" xfId="0" applyFont="1" applyFill="1" applyBorder="1" applyAlignment="1">
      <alignment horizontal="center" vertical="center"/>
    </xf>
    <xf numFmtId="0" fontId="4" fillId="19" borderId="15" xfId="0" applyFont="1" applyFill="1" applyBorder="1" applyAlignment="1">
      <alignment horizontal="center" vertical="center"/>
    </xf>
    <xf numFmtId="10" fontId="4" fillId="24" borderId="43" xfId="0" applyNumberFormat="1" applyFont="1" applyFill="1" applyBorder="1" applyAlignment="1">
      <alignment horizontal="center"/>
    </xf>
    <xf numFmtId="165" fontId="4" fillId="19" borderId="15" xfId="0" applyNumberFormat="1" applyFont="1" applyFill="1" applyBorder="1"/>
    <xf numFmtId="10" fontId="4" fillId="24" borderId="32" xfId="0" applyNumberFormat="1" applyFont="1" applyFill="1" applyBorder="1" applyAlignment="1">
      <alignment horizontal="center" vertical="center"/>
    </xf>
    <xf numFmtId="0" fontId="4" fillId="19" borderId="16" xfId="0" applyFont="1" applyFill="1" applyBorder="1" applyAlignment="1">
      <alignment horizontal="center" vertical="center"/>
    </xf>
    <xf numFmtId="0" fontId="4" fillId="6" borderId="49" xfId="0" applyFont="1" applyFill="1" applyBorder="1" applyAlignment="1">
      <alignment horizontal="center" vertical="center"/>
    </xf>
    <xf numFmtId="10" fontId="4" fillId="24" borderId="16" xfId="0" applyNumberFormat="1" applyFont="1" applyFill="1" applyBorder="1" applyAlignment="1">
      <alignment horizontal="center"/>
    </xf>
    <xf numFmtId="0" fontId="4" fillId="19" borderId="32" xfId="0" applyFont="1" applyFill="1" applyBorder="1" applyAlignment="1">
      <alignment horizontal="center" vertical="center"/>
    </xf>
    <xf numFmtId="10" fontId="4" fillId="24" borderId="32" xfId="0" applyNumberFormat="1" applyFont="1" applyFill="1" applyBorder="1" applyAlignment="1">
      <alignment horizontal="center"/>
    </xf>
    <xf numFmtId="9" fontId="3" fillId="19" borderId="32" xfId="1" applyFont="1" applyFill="1" applyBorder="1" applyAlignment="1">
      <alignment horizontal="center" vertical="center"/>
    </xf>
    <xf numFmtId="10" fontId="22" fillId="24" borderId="43" xfId="0" applyNumberFormat="1" applyFont="1" applyFill="1" applyBorder="1" applyAlignment="1">
      <alignment horizontal="center"/>
    </xf>
    <xf numFmtId="1" fontId="4" fillId="19" borderId="15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9" xfId="0" applyBorder="1" applyAlignment="1">
      <alignment horizontal="center" vertical="center"/>
    </xf>
    <xf numFmtId="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/>
    <xf numFmtId="167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0" fontId="4" fillId="23" borderId="16" xfId="0" applyNumberFormat="1" applyFont="1" applyFill="1" applyBorder="1" applyAlignment="1">
      <alignment horizontal="center"/>
    </xf>
    <xf numFmtId="10" fontId="4" fillId="23" borderId="32" xfId="0" applyNumberFormat="1" applyFont="1" applyFill="1" applyBorder="1" applyAlignment="1">
      <alignment horizontal="center"/>
    </xf>
    <xf numFmtId="10" fontId="22" fillId="23" borderId="43" xfId="0" applyNumberFormat="1" applyFont="1" applyFill="1" applyBorder="1" applyAlignment="1">
      <alignment horizontal="center"/>
    </xf>
    <xf numFmtId="10" fontId="3" fillId="6" borderId="11" xfId="0" applyNumberFormat="1" applyFont="1" applyFill="1" applyBorder="1" applyAlignment="1">
      <alignment horizontal="center" vertical="center"/>
    </xf>
    <xf numFmtId="16" fontId="0" fillId="0" borderId="16" xfId="0" applyNumberFormat="1" applyBorder="1" applyAlignment="1">
      <alignment horizontal="center"/>
    </xf>
    <xf numFmtId="1" fontId="4" fillId="22" borderId="15" xfId="0" applyNumberFormat="1" applyFont="1" applyFill="1" applyBorder="1" applyAlignment="1">
      <alignment horizontal="center" vertical="center"/>
    </xf>
    <xf numFmtId="0" fontId="3" fillId="11" borderId="32" xfId="0" applyFont="1" applyFill="1" applyBorder="1" applyAlignment="1">
      <alignment horizontal="center" vertical="center"/>
    </xf>
    <xf numFmtId="0" fontId="4" fillId="6" borderId="32" xfId="0" applyFont="1" applyFill="1" applyBorder="1" applyAlignment="1">
      <alignment horizontal="center" vertical="center"/>
    </xf>
    <xf numFmtId="0" fontId="4" fillId="6" borderId="50" xfId="0" applyFont="1" applyFill="1" applyBorder="1" applyAlignment="1">
      <alignment horizontal="center" vertical="center"/>
    </xf>
    <xf numFmtId="0" fontId="4" fillId="6" borderId="28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5" fillId="11" borderId="24" xfId="0" applyFont="1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21" borderId="32" xfId="0" applyFill="1" applyBorder="1" applyAlignment="1">
      <alignment horizontal="center" vertical="center"/>
    </xf>
    <xf numFmtId="0" fontId="4" fillId="4" borderId="47" xfId="0" applyFont="1" applyFill="1" applyBorder="1" applyAlignment="1">
      <alignment horizontal="center" vertical="center"/>
    </xf>
    <xf numFmtId="0" fontId="4" fillId="4" borderId="48" xfId="0" applyFont="1" applyFill="1" applyBorder="1" applyAlignment="1">
      <alignment horizontal="center" vertical="center"/>
    </xf>
    <xf numFmtId="10" fontId="4" fillId="21" borderId="32" xfId="0" applyNumberFormat="1" applyFont="1" applyFill="1" applyBorder="1" applyAlignment="1">
      <alignment horizontal="center"/>
    </xf>
    <xf numFmtId="0" fontId="4" fillId="21" borderId="16" xfId="0" applyFont="1" applyFill="1" applyBorder="1" applyAlignment="1">
      <alignment horizontal="center" vertical="center"/>
    </xf>
    <xf numFmtId="0" fontId="4" fillId="21" borderId="32" xfId="0" applyFont="1" applyFill="1" applyBorder="1" applyAlignment="1">
      <alignment horizontal="center" vertical="center"/>
    </xf>
    <xf numFmtId="0" fontId="0" fillId="21" borderId="9" xfId="0" applyFill="1" applyBorder="1"/>
    <xf numFmtId="0" fontId="2" fillId="21" borderId="10" xfId="0" applyFont="1" applyFill="1" applyBorder="1" applyAlignment="1">
      <alignment horizontal="center"/>
    </xf>
    <xf numFmtId="0" fontId="0" fillId="21" borderId="10" xfId="0" applyFill="1" applyBorder="1"/>
    <xf numFmtId="0" fontId="0" fillId="21" borderId="11" xfId="0" applyFill="1" applyBorder="1"/>
    <xf numFmtId="0" fontId="2" fillId="21" borderId="10" xfId="0" applyFont="1" applyFill="1" applyBorder="1" applyAlignment="1">
      <alignment horizontal="center" vertical="center"/>
    </xf>
    <xf numFmtId="0" fontId="2" fillId="21" borderId="9" xfId="0" applyFont="1" applyFill="1" applyBorder="1" applyAlignment="1">
      <alignment horizontal="center" vertical="center"/>
    </xf>
    <xf numFmtId="0" fontId="2" fillId="21" borderId="32" xfId="0" applyFont="1" applyFill="1" applyBorder="1" applyAlignment="1">
      <alignment horizontal="center" vertical="center"/>
    </xf>
    <xf numFmtId="0" fontId="0" fillId="21" borderId="17" xfId="0" applyFill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9" fontId="18" fillId="6" borderId="0" xfId="0" applyNumberFormat="1" applyFont="1" applyFill="1" applyAlignment="1">
      <alignment horizontal="center" vertical="center" wrapText="1"/>
    </xf>
    <xf numFmtId="9" fontId="4" fillId="6" borderId="34" xfId="0" applyNumberFormat="1" applyFont="1" applyFill="1" applyBorder="1" applyAlignment="1">
      <alignment horizontal="center" vertical="center"/>
    </xf>
    <xf numFmtId="0" fontId="3" fillId="16" borderId="46" xfId="0" applyFont="1" applyFill="1" applyBorder="1" applyAlignment="1">
      <alignment horizontal="center" vertical="center" wrapText="1"/>
    </xf>
    <xf numFmtId="9" fontId="19" fillId="6" borderId="47" xfId="0" applyNumberFormat="1" applyFont="1" applyFill="1" applyBorder="1" applyAlignment="1">
      <alignment horizontal="center" vertical="center" wrapText="1"/>
    </xf>
    <xf numFmtId="9" fontId="18" fillId="6" borderId="33" xfId="0" applyNumberFormat="1" applyFont="1" applyFill="1" applyBorder="1" applyAlignment="1">
      <alignment horizontal="center" vertical="center" wrapText="1"/>
    </xf>
    <xf numFmtId="9" fontId="18" fillId="6" borderId="47" xfId="0" applyNumberFormat="1" applyFont="1" applyFill="1" applyBorder="1" applyAlignment="1">
      <alignment horizontal="center" vertical="center" wrapText="1"/>
    </xf>
    <xf numFmtId="9" fontId="22" fillId="6" borderId="47" xfId="0" applyNumberFormat="1" applyFont="1" applyFill="1" applyBorder="1" applyAlignment="1">
      <alignment horizontal="center" vertical="center"/>
    </xf>
    <xf numFmtId="9" fontId="18" fillId="6" borderId="48" xfId="0" applyNumberFormat="1" applyFont="1" applyFill="1" applyBorder="1" applyAlignment="1">
      <alignment horizontal="center" vertical="center" wrapText="1"/>
    </xf>
    <xf numFmtId="9" fontId="4" fillId="6" borderId="47" xfId="0" applyNumberFormat="1" applyFont="1" applyFill="1" applyBorder="1" applyAlignment="1">
      <alignment horizontal="center" vertical="center"/>
    </xf>
    <xf numFmtId="0" fontId="17" fillId="16" borderId="10" xfId="0" applyFont="1" applyFill="1" applyBorder="1" applyAlignment="1">
      <alignment horizontal="center" vertical="center"/>
    </xf>
    <xf numFmtId="164" fontId="22" fillId="18" borderId="51" xfId="0" applyNumberFormat="1" applyFont="1" applyFill="1" applyBorder="1" applyAlignment="1">
      <alignment horizontal="center" vertical="center"/>
    </xf>
    <xf numFmtId="164" fontId="4" fillId="16" borderId="47" xfId="0" applyNumberFormat="1" applyFont="1" applyFill="1" applyBorder="1" applyAlignment="1">
      <alignment horizontal="center"/>
    </xf>
    <xf numFmtId="164" fontId="4" fillId="18" borderId="51" xfId="0" applyNumberFormat="1" applyFont="1" applyFill="1" applyBorder="1" applyAlignment="1">
      <alignment horizontal="center"/>
    </xf>
    <xf numFmtId="164" fontId="22" fillId="18" borderId="51" xfId="0" applyNumberFormat="1" applyFont="1" applyFill="1" applyBorder="1" applyAlignment="1">
      <alignment horizontal="center"/>
    </xf>
    <xf numFmtId="164" fontId="18" fillId="3" borderId="44" xfId="0" applyNumberFormat="1" applyFont="1" applyFill="1" applyBorder="1" applyAlignment="1">
      <alignment horizontal="center" vertical="center" wrapText="1"/>
    </xf>
    <xf numFmtId="164" fontId="22" fillId="3" borderId="44" xfId="0" applyNumberFormat="1" applyFont="1" applyFill="1" applyBorder="1" applyAlignment="1">
      <alignment horizontal="center" vertical="center" wrapText="1"/>
    </xf>
    <xf numFmtId="49" fontId="4" fillId="12" borderId="32" xfId="0" applyNumberFormat="1" applyFont="1" applyFill="1" applyBorder="1" applyAlignment="1">
      <alignment horizontal="center" vertical="center"/>
    </xf>
    <xf numFmtId="9" fontId="4" fillId="12" borderId="10" xfId="0" applyNumberFormat="1" applyFont="1" applyFill="1" applyBorder="1" applyAlignment="1">
      <alignment horizontal="center" vertical="center"/>
    </xf>
    <xf numFmtId="164" fontId="29" fillId="12" borderId="44" xfId="0" applyNumberFormat="1" applyFont="1" applyFill="1" applyBorder="1" applyAlignment="1">
      <alignment horizontal="center" vertical="center" wrapText="1"/>
    </xf>
    <xf numFmtId="164" fontId="17" fillId="12" borderId="44" xfId="0" applyNumberFormat="1" applyFont="1" applyFill="1" applyBorder="1" applyAlignment="1">
      <alignment horizontal="center" vertical="center" wrapText="1"/>
    </xf>
    <xf numFmtId="164" fontId="3" fillId="12" borderId="10" xfId="0" applyNumberFormat="1" applyFont="1" applyFill="1" applyBorder="1" applyAlignment="1">
      <alignment horizontal="center" vertical="center"/>
    </xf>
    <xf numFmtId="0" fontId="4" fillId="12" borderId="47" xfId="0" applyFont="1" applyFill="1" applyBorder="1" applyAlignment="1">
      <alignment horizontal="center" vertical="center"/>
    </xf>
    <xf numFmtId="0" fontId="4" fillId="12" borderId="18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9" fontId="22" fillId="6" borderId="47" xfId="0" applyNumberFormat="1" applyFont="1" applyFill="1" applyBorder="1" applyAlignment="1">
      <alignment horizontal="center" vertical="center" wrapText="1"/>
    </xf>
    <xf numFmtId="9" fontId="22" fillId="6" borderId="1" xfId="0" applyNumberFormat="1" applyFont="1" applyFill="1" applyBorder="1" applyAlignment="1">
      <alignment horizontal="center" vertical="center" wrapText="1"/>
    </xf>
    <xf numFmtId="9" fontId="22" fillId="6" borderId="34" xfId="0" applyNumberFormat="1" applyFont="1" applyFill="1" applyBorder="1" applyAlignment="1">
      <alignment horizontal="center" vertical="center" wrapText="1"/>
    </xf>
    <xf numFmtId="0" fontId="4" fillId="1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/>
    <xf numFmtId="0" fontId="4" fillId="0" borderId="30" xfId="0" applyFont="1" applyBorder="1"/>
    <xf numFmtId="0" fontId="4" fillId="0" borderId="31" xfId="0" applyFont="1" applyBorder="1"/>
    <xf numFmtId="0" fontId="4" fillId="11" borderId="46" xfId="0" applyFont="1" applyFill="1" applyBorder="1" applyAlignment="1">
      <alignment horizontal="center" vertical="center"/>
    </xf>
    <xf numFmtId="0" fontId="4" fillId="11" borderId="23" xfId="0" applyFont="1" applyFill="1" applyBorder="1" applyAlignment="1">
      <alignment horizontal="center" vertical="center"/>
    </xf>
    <xf numFmtId="0" fontId="4" fillId="11" borderId="21" xfId="0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0" fontId="4" fillId="22" borderId="32" xfId="0" applyFont="1" applyFill="1" applyBorder="1" applyAlignment="1">
      <alignment horizontal="center" vertical="center"/>
    </xf>
    <xf numFmtId="0" fontId="11" fillId="11" borderId="2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25" borderId="18" xfId="0" applyFont="1" applyFill="1" applyBorder="1" applyAlignment="1">
      <alignment horizontal="center" vertical="center"/>
    </xf>
    <xf numFmtId="0" fontId="4" fillId="26" borderId="18" xfId="0" applyFont="1" applyFill="1" applyBorder="1" applyAlignment="1">
      <alignment horizontal="center" vertical="center"/>
    </xf>
    <xf numFmtId="0" fontId="4" fillId="25" borderId="33" xfId="0" applyFont="1" applyFill="1" applyBorder="1" applyAlignment="1">
      <alignment horizontal="center" vertical="center"/>
    </xf>
    <xf numFmtId="0" fontId="4" fillId="25" borderId="20" xfId="0" applyFont="1" applyFill="1" applyBorder="1" applyAlignment="1">
      <alignment horizontal="center" vertical="center"/>
    </xf>
    <xf numFmtId="0" fontId="4" fillId="25" borderId="36" xfId="0" applyFont="1" applyFill="1" applyBorder="1" applyAlignment="1">
      <alignment horizontal="center" vertical="center"/>
    </xf>
    <xf numFmtId="0" fontId="4" fillId="25" borderId="47" xfId="0" applyFont="1" applyFill="1" applyBorder="1" applyAlignment="1">
      <alignment horizontal="center" vertical="center"/>
    </xf>
    <xf numFmtId="0" fontId="4" fillId="25" borderId="1" xfId="0" applyFont="1" applyFill="1" applyBorder="1" applyAlignment="1">
      <alignment horizontal="center" vertical="center"/>
    </xf>
    <xf numFmtId="0" fontId="4" fillId="25" borderId="34" xfId="0" applyFont="1" applyFill="1" applyBorder="1" applyAlignment="1">
      <alignment horizontal="center" vertical="center"/>
    </xf>
    <xf numFmtId="0" fontId="4" fillId="17" borderId="33" xfId="0" applyFont="1" applyFill="1" applyBorder="1" applyAlignment="1">
      <alignment horizontal="center" vertical="center"/>
    </xf>
    <xf numFmtId="0" fontId="4" fillId="17" borderId="20" xfId="0" applyFont="1" applyFill="1" applyBorder="1" applyAlignment="1">
      <alignment horizontal="center" vertical="center"/>
    </xf>
    <xf numFmtId="0" fontId="4" fillId="17" borderId="36" xfId="0" applyFont="1" applyFill="1" applyBorder="1" applyAlignment="1">
      <alignment horizontal="center" vertical="center"/>
    </xf>
    <xf numFmtId="0" fontId="4" fillId="17" borderId="47" xfId="0" applyFont="1" applyFill="1" applyBorder="1" applyAlignment="1">
      <alignment horizontal="center" vertical="center"/>
    </xf>
    <xf numFmtId="0" fontId="4" fillId="17" borderId="1" xfId="0" applyFont="1" applyFill="1" applyBorder="1" applyAlignment="1">
      <alignment horizontal="center" vertical="center"/>
    </xf>
    <xf numFmtId="0" fontId="4" fillId="17" borderId="34" xfId="0" applyFont="1" applyFill="1" applyBorder="1" applyAlignment="1">
      <alignment horizontal="center" vertical="center"/>
    </xf>
    <xf numFmtId="0" fontId="4" fillId="17" borderId="48" xfId="0" applyFont="1" applyFill="1" applyBorder="1" applyAlignment="1">
      <alignment horizontal="center" vertical="center"/>
    </xf>
    <xf numFmtId="0" fontId="4" fillId="17" borderId="18" xfId="0" applyFont="1" applyFill="1" applyBorder="1" applyAlignment="1">
      <alignment horizontal="center" vertical="center"/>
    </xf>
    <xf numFmtId="0" fontId="4" fillId="17" borderId="39" xfId="0" applyFont="1" applyFill="1" applyBorder="1" applyAlignment="1">
      <alignment horizontal="center" vertical="center"/>
    </xf>
    <xf numFmtId="0" fontId="4" fillId="25" borderId="48" xfId="0" applyFont="1" applyFill="1" applyBorder="1" applyAlignment="1">
      <alignment horizontal="center" vertical="center"/>
    </xf>
    <xf numFmtId="0" fontId="4" fillId="25" borderId="39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7" borderId="0" xfId="0" applyFont="1" applyFill="1" applyAlignment="1">
      <alignment horizontal="center" vertical="center"/>
    </xf>
    <xf numFmtId="10" fontId="4" fillId="8" borderId="0" xfId="0" applyNumberFormat="1" applyFont="1" applyFill="1" applyAlignment="1">
      <alignment horizontal="center"/>
    </xf>
    <xf numFmtId="0" fontId="0" fillId="7" borderId="0" xfId="0" applyFill="1" applyAlignment="1">
      <alignment horizontal="center" vertical="center"/>
    </xf>
    <xf numFmtId="10" fontId="3" fillId="7" borderId="0" xfId="0" applyNumberFormat="1" applyFont="1" applyFill="1" applyAlignment="1">
      <alignment horizontal="center" vertical="center"/>
    </xf>
    <xf numFmtId="10" fontId="4" fillId="7" borderId="0" xfId="0" applyNumberFormat="1" applyFont="1" applyFill="1" applyAlignment="1">
      <alignment horizontal="center"/>
    </xf>
    <xf numFmtId="2" fontId="4" fillId="22" borderId="32" xfId="1" applyNumberFormat="1" applyFont="1" applyFill="1" applyBorder="1" applyAlignment="1">
      <alignment horizontal="center" vertical="center"/>
    </xf>
    <xf numFmtId="10" fontId="3" fillId="23" borderId="32" xfId="0" applyNumberFormat="1" applyFont="1" applyFill="1" applyBorder="1" applyAlignment="1">
      <alignment horizontal="center"/>
    </xf>
    <xf numFmtId="16" fontId="30" fillId="0" borderId="17" xfId="0" applyNumberFormat="1" applyFont="1" applyBorder="1" applyAlignment="1">
      <alignment horizontal="center" vertical="center"/>
    </xf>
    <xf numFmtId="2" fontId="18" fillId="17" borderId="18" xfId="0" applyNumberFormat="1" applyFont="1" applyFill="1" applyBorder="1" applyAlignment="1">
      <alignment horizontal="center" vertical="center" wrapText="1"/>
    </xf>
    <xf numFmtId="16" fontId="4" fillId="7" borderId="16" xfId="0" applyNumberFormat="1" applyFont="1" applyFill="1" applyBorder="1" applyAlignment="1">
      <alignment horizontal="center" vertical="center"/>
    </xf>
    <xf numFmtId="16" fontId="7" fillId="7" borderId="16" xfId="0" applyNumberFormat="1" applyFont="1" applyFill="1" applyBorder="1" applyAlignment="1">
      <alignment horizontal="center"/>
    </xf>
    <xf numFmtId="16" fontId="7" fillId="7" borderId="16" xfId="0" applyNumberFormat="1" applyFont="1" applyFill="1" applyBorder="1" applyAlignment="1">
      <alignment horizontal="center" vertical="center"/>
    </xf>
    <xf numFmtId="16" fontId="4" fillId="7" borderId="16" xfId="0" applyNumberFormat="1" applyFont="1" applyFill="1" applyBorder="1" applyAlignment="1">
      <alignment horizontal="center"/>
    </xf>
    <xf numFmtId="16" fontId="25" fillId="7" borderId="16" xfId="0" applyNumberFormat="1" applyFont="1" applyFill="1" applyBorder="1" applyAlignment="1">
      <alignment horizontal="center"/>
    </xf>
    <xf numFmtId="2" fontId="4" fillId="7" borderId="16" xfId="0" applyNumberFormat="1" applyFont="1" applyFill="1" applyBorder="1" applyAlignment="1">
      <alignment horizontal="center" vertical="center"/>
    </xf>
    <xf numFmtId="16" fontId="25" fillId="7" borderId="16" xfId="0" applyNumberFormat="1" applyFont="1" applyFill="1" applyBorder="1" applyAlignment="1">
      <alignment horizontal="center" vertical="center"/>
    </xf>
    <xf numFmtId="16" fontId="0" fillId="7" borderId="16" xfId="0" applyNumberFormat="1" applyFill="1" applyBorder="1" applyAlignment="1">
      <alignment horizontal="center" vertical="center"/>
    </xf>
    <xf numFmtId="16" fontId="0" fillId="7" borderId="16" xfId="0" applyNumberFormat="1" applyFill="1" applyBorder="1" applyAlignment="1">
      <alignment horizontal="center"/>
    </xf>
    <xf numFmtId="0" fontId="16" fillId="15" borderId="12" xfId="0" applyFont="1" applyFill="1" applyBorder="1" applyAlignment="1">
      <alignment horizontal="left" vertical="center"/>
    </xf>
    <xf numFmtId="14" fontId="4" fillId="7" borderId="15" xfId="0" applyNumberFormat="1" applyFont="1" applyFill="1" applyBorder="1" applyAlignment="1">
      <alignment horizontal="center" vertical="center"/>
    </xf>
    <xf numFmtId="16" fontId="30" fillId="7" borderId="16" xfId="0" applyNumberFormat="1" applyFont="1" applyFill="1" applyBorder="1" applyAlignment="1">
      <alignment horizontal="center" vertical="center"/>
    </xf>
    <xf numFmtId="0" fontId="0" fillId="7" borderId="17" xfId="0" applyFill="1" applyBorder="1"/>
    <xf numFmtId="1" fontId="4" fillId="23" borderId="43" xfId="0" applyNumberFormat="1" applyFont="1" applyFill="1" applyBorder="1" applyAlignment="1">
      <alignment horizontal="center"/>
    </xf>
    <xf numFmtId="9" fontId="4" fillId="6" borderId="34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0" fontId="4" fillId="21" borderId="32" xfId="0" applyNumberFormat="1" applyFont="1" applyFill="1" applyBorder="1" applyAlignment="1">
      <alignment horizontal="center" vertical="center"/>
    </xf>
    <xf numFmtId="9" fontId="29" fillId="6" borderId="1" xfId="0" applyNumberFormat="1" applyFont="1" applyFill="1" applyBorder="1" applyAlignment="1">
      <alignment horizontal="center" vertical="center" wrapText="1"/>
    </xf>
    <xf numFmtId="9" fontId="29" fillId="6" borderId="34" xfId="0" applyNumberFormat="1" applyFont="1" applyFill="1" applyBorder="1" applyAlignment="1">
      <alignment horizontal="center" vertical="center" wrapText="1"/>
    </xf>
    <xf numFmtId="9" fontId="29" fillId="6" borderId="47" xfId="0" applyNumberFormat="1" applyFont="1" applyFill="1" applyBorder="1" applyAlignment="1">
      <alignment horizontal="center" vertical="center" wrapText="1"/>
    </xf>
    <xf numFmtId="0" fontId="3" fillId="12" borderId="32" xfId="0" applyFont="1" applyFill="1" applyBorder="1" applyAlignment="1">
      <alignment horizontal="center" vertical="center"/>
    </xf>
    <xf numFmtId="0" fontId="11" fillId="12" borderId="16" xfId="0" applyFont="1" applyFill="1" applyBorder="1" applyAlignment="1">
      <alignment horizontal="center"/>
    </xf>
    <xf numFmtId="0" fontId="12" fillId="12" borderId="16" xfId="0" applyFont="1" applyFill="1" applyBorder="1" applyAlignment="1">
      <alignment horizontal="center"/>
    </xf>
    <xf numFmtId="0" fontId="11" fillId="12" borderId="17" xfId="0" applyFont="1" applyFill="1" applyBorder="1" applyAlignment="1">
      <alignment horizontal="center"/>
    </xf>
    <xf numFmtId="10" fontId="19" fillId="24" borderId="43" xfId="0" applyNumberFormat="1" applyFont="1" applyFill="1" applyBorder="1" applyAlignment="1">
      <alignment horizontal="center"/>
    </xf>
    <xf numFmtId="10" fontId="17" fillId="24" borderId="43" xfId="0" applyNumberFormat="1" applyFont="1" applyFill="1" applyBorder="1" applyAlignment="1">
      <alignment horizontal="center"/>
    </xf>
    <xf numFmtId="49" fontId="4" fillId="17" borderId="1" xfId="0" applyNumberFormat="1" applyFont="1" applyFill="1" applyBorder="1" applyAlignment="1">
      <alignment horizontal="center" vertical="center" wrapText="1"/>
    </xf>
    <xf numFmtId="0" fontId="2" fillId="11" borderId="9" xfId="0" applyFont="1" applyFill="1" applyBorder="1" applyAlignment="1">
      <alignment vertical="center"/>
    </xf>
    <xf numFmtId="0" fontId="0" fillId="11" borderId="11" xfId="0" applyFill="1" applyBorder="1"/>
    <xf numFmtId="164" fontId="18" fillId="3" borderId="52" xfId="0" applyNumberFormat="1" applyFont="1" applyFill="1" applyBorder="1" applyAlignment="1">
      <alignment horizontal="center" vertical="center" wrapText="1"/>
    </xf>
    <xf numFmtId="10" fontId="7" fillId="19" borderId="16" xfId="0" applyNumberFormat="1" applyFont="1" applyFill="1" applyBorder="1" applyAlignment="1">
      <alignment horizontal="center" vertical="center"/>
    </xf>
    <xf numFmtId="2" fontId="22" fillId="0" borderId="32" xfId="0" applyNumberFormat="1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5" borderId="47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9" fontId="21" fillId="14" borderId="10" xfId="1" applyFont="1" applyFill="1" applyBorder="1" applyAlignment="1">
      <alignment horizontal="center" vertical="center"/>
    </xf>
    <xf numFmtId="9" fontId="4" fillId="6" borderId="47" xfId="0" applyNumberFormat="1" applyFont="1" applyFill="1" applyBorder="1" applyAlignment="1">
      <alignment horizontal="center" vertical="center" wrapText="1"/>
    </xf>
    <xf numFmtId="9" fontId="4" fillId="6" borderId="1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 indent="1"/>
    </xf>
    <xf numFmtId="0" fontId="3" fillId="12" borderId="15" xfId="0" applyFont="1" applyFill="1" applyBorder="1" applyAlignment="1">
      <alignment horizontal="center" vertical="center"/>
    </xf>
    <xf numFmtId="0" fontId="11" fillId="12" borderId="15" xfId="0" applyFont="1" applyFill="1" applyBorder="1" applyAlignment="1">
      <alignment horizontal="center"/>
    </xf>
    <xf numFmtId="0" fontId="33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34" fillId="0" borderId="0" xfId="0" applyFont="1"/>
    <xf numFmtId="0" fontId="0" fillId="0" borderId="53" xfId="0" applyBorder="1"/>
    <xf numFmtId="0" fontId="6" fillId="0" borderId="0" xfId="0" applyFont="1" applyAlignment="1">
      <alignment vertical="center"/>
    </xf>
    <xf numFmtId="0" fontId="7" fillId="0" borderId="0" xfId="0" applyFont="1"/>
    <xf numFmtId="0" fontId="6" fillId="0" borderId="28" xfId="0" applyFont="1" applyBorder="1" applyAlignment="1">
      <alignment vertical="center"/>
    </xf>
    <xf numFmtId="0" fontId="3" fillId="27" borderId="0" xfId="0" applyFont="1" applyFill="1" applyAlignment="1">
      <alignment horizontal="center" vertical="center"/>
    </xf>
    <xf numFmtId="0" fontId="5" fillId="27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10" fontId="4" fillId="28" borderId="0" xfId="0" applyNumberFormat="1" applyFont="1" applyFill="1" applyAlignment="1">
      <alignment horizontal="center"/>
    </xf>
    <xf numFmtId="10" fontId="22" fillId="28" borderId="0" xfId="0" applyNumberFormat="1" applyFont="1" applyFill="1" applyAlignment="1">
      <alignment horizontal="center"/>
    </xf>
    <xf numFmtId="10" fontId="4" fillId="28" borderId="0" xfId="0" applyNumberFormat="1" applyFont="1" applyFill="1" applyAlignment="1">
      <alignment horizontal="center" vertical="center"/>
    </xf>
    <xf numFmtId="0" fontId="0" fillId="27" borderId="0" xfId="0" applyFill="1"/>
    <xf numFmtId="0" fontId="11" fillId="27" borderId="0" xfId="0" applyFont="1" applyFill="1" applyAlignment="1">
      <alignment horizontal="center" vertical="center"/>
    </xf>
    <xf numFmtId="0" fontId="11" fillId="27" borderId="0" xfId="0" applyFont="1" applyFill="1" applyAlignment="1">
      <alignment horizontal="center"/>
    </xf>
    <xf numFmtId="0" fontId="12" fillId="27" borderId="0" xfId="0" applyFont="1" applyFill="1" applyAlignment="1">
      <alignment horizontal="center"/>
    </xf>
    <xf numFmtId="9" fontId="3" fillId="14" borderId="10" xfId="1" applyFont="1" applyFill="1" applyBorder="1" applyAlignment="1">
      <alignment horizontal="center" vertical="center"/>
    </xf>
    <xf numFmtId="164" fontId="19" fillId="18" borderId="51" xfId="0" applyNumberFormat="1" applyFont="1" applyFill="1" applyBorder="1" applyAlignment="1">
      <alignment horizontal="center"/>
    </xf>
    <xf numFmtId="10" fontId="31" fillId="19" borderId="27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32" fillId="0" borderId="9" xfId="0" applyFont="1" applyBorder="1" applyAlignment="1">
      <alignment vertical="center"/>
    </xf>
    <xf numFmtId="0" fontId="4" fillId="0" borderId="33" xfId="0" applyFont="1" applyBorder="1" applyAlignment="1">
      <alignment horizontal="center" vertical="center" wrapText="1"/>
    </xf>
    <xf numFmtId="10" fontId="7" fillId="19" borderId="27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9" fontId="19" fillId="14" borderId="9" xfId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4" fillId="0" borderId="11" xfId="0" applyNumberFormat="1" applyFont="1" applyBorder="1" applyAlignment="1">
      <alignment horizontal="center" vertical="center"/>
    </xf>
    <xf numFmtId="2" fontId="4" fillId="6" borderId="25" xfId="0" applyNumberFormat="1" applyFont="1" applyFill="1" applyBorder="1" applyAlignment="1">
      <alignment horizontal="center" vertical="center"/>
    </xf>
    <xf numFmtId="9" fontId="19" fillId="19" borderId="32" xfId="1" applyFont="1" applyFill="1" applyBorder="1" applyAlignment="1">
      <alignment horizontal="center" vertical="center"/>
    </xf>
    <xf numFmtId="10" fontId="22" fillId="24" borderId="16" xfId="0" applyNumberFormat="1" applyFont="1" applyFill="1" applyBorder="1" applyAlignment="1">
      <alignment horizontal="center"/>
    </xf>
    <xf numFmtId="10" fontId="22" fillId="24" borderId="32" xfId="0" applyNumberFormat="1" applyFont="1" applyFill="1" applyBorder="1" applyAlignment="1">
      <alignment horizontal="center" vertical="center"/>
    </xf>
    <xf numFmtId="165" fontId="22" fillId="19" borderId="15" xfId="0" applyNumberFormat="1" applyFont="1" applyFill="1" applyBorder="1"/>
    <xf numFmtId="9" fontId="22" fillId="14" borderId="9" xfId="1" applyFont="1" applyFill="1" applyBorder="1" applyAlignment="1">
      <alignment horizontal="center" vertical="center"/>
    </xf>
    <xf numFmtId="9" fontId="22" fillId="19" borderId="32" xfId="1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3" fillId="12" borderId="9" xfId="0" applyFont="1" applyFill="1" applyBorder="1" applyAlignment="1">
      <alignment horizontal="center" vertical="center"/>
    </xf>
    <xf numFmtId="0" fontId="3" fillId="12" borderId="10" xfId="0" applyFont="1" applyFill="1" applyBorder="1" applyAlignment="1">
      <alignment horizontal="center" vertical="center"/>
    </xf>
    <xf numFmtId="0" fontId="3" fillId="12" borderId="11" xfId="0" applyFont="1" applyFill="1" applyBorder="1" applyAlignment="1">
      <alignment horizontal="center" vertical="center"/>
    </xf>
    <xf numFmtId="0" fontId="5" fillId="12" borderId="15" xfId="0" applyFont="1" applyFill="1" applyBorder="1" applyAlignment="1">
      <alignment horizontal="center" vertical="center"/>
    </xf>
    <xf numFmtId="0" fontId="5" fillId="12" borderId="16" xfId="0" applyFont="1" applyFill="1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35" fillId="0" borderId="12" xfId="0" applyFont="1" applyBorder="1" applyAlignment="1">
      <alignment vertical="center"/>
    </xf>
    <xf numFmtId="0" fontId="35" fillId="0" borderId="15" xfId="0" applyFont="1" applyBorder="1" applyAlignment="1">
      <alignment vertical="center"/>
    </xf>
    <xf numFmtId="0" fontId="35" fillId="0" borderId="14" xfId="0" applyFont="1" applyBorder="1" applyAlignment="1">
      <alignment vertical="center"/>
    </xf>
    <xf numFmtId="0" fontId="4" fillId="0" borderId="16" xfId="0" applyFont="1" applyBorder="1"/>
    <xf numFmtId="0" fontId="4" fillId="0" borderId="28" xfId="0" applyFont="1" applyBorder="1" applyAlignment="1">
      <alignment horizontal="left" vertical="center" indent="1"/>
    </xf>
    <xf numFmtId="0" fontId="36" fillId="0" borderId="16" xfId="0" applyFont="1" applyBorder="1"/>
    <xf numFmtId="0" fontId="4" fillId="0" borderId="17" xfId="0" applyFont="1" applyBorder="1"/>
    <xf numFmtId="10" fontId="37" fillId="19" borderId="16" xfId="1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FF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eetMetadata" Target="metadata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406400</xdr:colOff>
      <xdr:row>15</xdr:row>
      <xdr:rowOff>139700</xdr:rowOff>
    </xdr:from>
    <xdr:to>
      <xdr:col>17</xdr:col>
      <xdr:colOff>410210</xdr:colOff>
      <xdr:row>28</xdr:row>
      <xdr:rowOff>106680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2FF582-2274-D375-548E-678998FE1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5825" y="3359150"/>
          <a:ext cx="5737860" cy="2319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17</xdr:row>
      <xdr:rowOff>114300</xdr:rowOff>
    </xdr:from>
    <xdr:to>
      <xdr:col>16</xdr:col>
      <xdr:colOff>145175</xdr:colOff>
      <xdr:row>30</xdr:row>
      <xdr:rowOff>78105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592614-F2AB-4058-BD81-F8FE69A28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3248025"/>
          <a:ext cx="5726825" cy="2316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266700</xdr:colOff>
      <xdr:row>18</xdr:row>
      <xdr:rowOff>57150</xdr:rowOff>
    </xdr:from>
    <xdr:to>
      <xdr:col>20</xdr:col>
      <xdr:colOff>507125</xdr:colOff>
      <xdr:row>31</xdr:row>
      <xdr:rowOff>20955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951FEE-4C77-45C1-9695-32D9D8EDC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3371850"/>
          <a:ext cx="5726825" cy="231648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495300</xdr:colOff>
      <xdr:row>18</xdr:row>
      <xdr:rowOff>66675</xdr:rowOff>
    </xdr:from>
    <xdr:ext cx="5723650" cy="2313305"/>
    <xdr:pic>
      <xdr:nvPicPr>
        <xdr:cNvPr id="4" name="Picture 3">
          <a:extLst>
            <a:ext uri="{FF2B5EF4-FFF2-40B4-BE49-F238E27FC236}">
              <a16:creationId xmlns:a16="http://schemas.microsoft.com/office/drawing/2014/main" id="{7E0524FC-0080-4CDF-AD96-CE6D75A15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381375"/>
          <a:ext cx="5723650" cy="231330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38100</xdr:colOff>
      <xdr:row>20</xdr:row>
      <xdr:rowOff>152400</xdr:rowOff>
    </xdr:from>
    <xdr:ext cx="5723650" cy="2313305"/>
    <xdr:pic>
      <xdr:nvPicPr>
        <xdr:cNvPr id="2" name="Picture 1">
          <a:extLst>
            <a:ext uri="{FF2B5EF4-FFF2-40B4-BE49-F238E27FC236}">
              <a16:creationId xmlns:a16="http://schemas.microsoft.com/office/drawing/2014/main" id="{42042DCD-612E-4F39-A464-4E4E943FA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838575"/>
          <a:ext cx="5723650" cy="231330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111125</xdr:colOff>
      <xdr:row>18</xdr:row>
      <xdr:rowOff>38100</xdr:rowOff>
    </xdr:from>
    <xdr:ext cx="5723650" cy="2313305"/>
    <xdr:pic>
      <xdr:nvPicPr>
        <xdr:cNvPr id="2" name="Picture 1">
          <a:extLst>
            <a:ext uri="{FF2B5EF4-FFF2-40B4-BE49-F238E27FC236}">
              <a16:creationId xmlns:a16="http://schemas.microsoft.com/office/drawing/2014/main" id="{8C67D2DF-3817-4019-8B80-F4F9B7F79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925" y="3352800"/>
          <a:ext cx="5723650" cy="231330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17</xdr:row>
      <xdr:rowOff>25400</xdr:rowOff>
    </xdr:from>
    <xdr:ext cx="5723650" cy="2313305"/>
    <xdr:pic>
      <xdr:nvPicPr>
        <xdr:cNvPr id="2" name="Picture 1">
          <a:extLst>
            <a:ext uri="{FF2B5EF4-FFF2-40B4-BE49-F238E27FC236}">
              <a16:creationId xmlns:a16="http://schemas.microsoft.com/office/drawing/2014/main" id="{5086E3C6-B926-422B-94AC-E82FEA225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3168650"/>
          <a:ext cx="5723650" cy="231330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10</xdr:col>
      <xdr:colOff>369159</xdr:colOff>
      <xdr:row>29</xdr:row>
      <xdr:rowOff>122555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ABC80C-4924-4F40-B1F0-17CE1BF08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3333750"/>
          <a:ext cx="5252309" cy="21228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361787</xdr:colOff>
      <xdr:row>39</xdr:row>
      <xdr:rowOff>25400</xdr:rowOff>
    </xdr:from>
    <xdr:ext cx="4945937" cy="1998980"/>
    <xdr:pic>
      <xdr:nvPicPr>
        <xdr:cNvPr id="2" name="Picture 1">
          <a:extLst>
            <a:ext uri="{FF2B5EF4-FFF2-40B4-BE49-F238E27FC236}">
              <a16:creationId xmlns:a16="http://schemas.microsoft.com/office/drawing/2014/main" id="{E1FD6D82-8E86-499D-B97F-7DE40202F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587" y="7159625"/>
          <a:ext cx="4945937" cy="199898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0</xdr:colOff>
      <xdr:row>19</xdr:row>
      <xdr:rowOff>0</xdr:rowOff>
    </xdr:from>
    <xdr:to>
      <xdr:col>10</xdr:col>
      <xdr:colOff>372334</xdr:colOff>
      <xdr:row>30</xdr:row>
      <xdr:rowOff>135255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635046-5328-480C-BF18-6E532546B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333750"/>
          <a:ext cx="5249134" cy="2125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9</xdr:col>
      <xdr:colOff>369159</xdr:colOff>
      <xdr:row>30</xdr:row>
      <xdr:rowOff>144780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034E5F-500F-41DC-AB1A-DDC47369B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514725"/>
          <a:ext cx="5245959" cy="21355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542925</xdr:colOff>
      <xdr:row>16</xdr:row>
      <xdr:rowOff>123824</xdr:rowOff>
    </xdr:from>
    <xdr:to>
      <xdr:col>14</xdr:col>
      <xdr:colOff>446800</xdr:colOff>
      <xdr:row>29</xdr:row>
      <xdr:rowOff>55879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C9149F-5EDA-4D25-B0DC-7D306E519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343274"/>
          <a:ext cx="5723650" cy="23133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454025</xdr:colOff>
      <xdr:row>17</xdr:row>
      <xdr:rowOff>12699</xdr:rowOff>
    </xdr:from>
    <xdr:to>
      <xdr:col>13</xdr:col>
      <xdr:colOff>84850</xdr:colOff>
      <xdr:row>29</xdr:row>
      <xdr:rowOff>154304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A818D8-3A1E-4F26-902C-201AC8AE4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900" y="3146424"/>
          <a:ext cx="5730000" cy="2341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F64"/>
  <sheetViews>
    <sheetView workbookViewId="0">
      <selection activeCell="B6" sqref="B6:V18"/>
    </sheetView>
  </sheetViews>
  <sheetFormatPr defaultRowHeight="14.5"/>
  <cols>
    <col min="1" max="1" width="3.26953125" customWidth="1"/>
    <col min="2" max="2" width="7.1796875" customWidth="1"/>
    <col min="3" max="3" width="5" customWidth="1"/>
    <col min="4" max="4" width="5.81640625" customWidth="1"/>
    <col min="5" max="5" width="7.54296875" customWidth="1"/>
    <col min="6" max="6" width="9.7265625" customWidth="1"/>
    <col min="7" max="7" width="7.453125" bestFit="1" customWidth="1"/>
    <col min="8" max="8" width="6.54296875" customWidth="1"/>
    <col min="9" max="9" width="6.1796875" customWidth="1"/>
    <col min="10" max="10" width="5.54296875" customWidth="1"/>
    <col min="11" max="11" width="6" bestFit="1" customWidth="1"/>
    <col min="12" max="12" width="5.81640625" customWidth="1"/>
    <col min="13" max="13" width="6.453125" customWidth="1"/>
    <col min="14" max="14" width="6.81640625" customWidth="1"/>
    <col min="15" max="15" width="9.453125" bestFit="1" customWidth="1"/>
    <col min="16" max="16" width="6.7265625" customWidth="1"/>
    <col min="17" max="17" width="7.453125" customWidth="1"/>
    <col min="18" max="18" width="6.7265625" customWidth="1"/>
    <col min="19" max="19" width="7.1796875" customWidth="1"/>
    <col min="20" max="20" width="13.81640625" customWidth="1"/>
    <col min="21" max="21" width="15" customWidth="1"/>
    <col min="22" max="22" width="13.453125" customWidth="1"/>
    <col min="23" max="23" width="1.54296875" customWidth="1"/>
    <col min="24" max="24" width="57.453125" bestFit="1" customWidth="1"/>
    <col min="25" max="25" width="2.1796875" customWidth="1"/>
    <col min="27" max="27" width="6.26953125" customWidth="1"/>
    <col min="28" max="28" width="7.1796875" customWidth="1"/>
    <col min="29" max="29" width="6.81640625" customWidth="1"/>
    <col min="30" max="30" width="5.453125" customWidth="1"/>
    <col min="31" max="31" width="6.26953125" customWidth="1"/>
    <col min="32" max="32" width="4.81640625" customWidth="1"/>
  </cols>
  <sheetData>
    <row r="3" spans="2:32" ht="11.15" customHeight="1"/>
    <row r="4" spans="2:32" hidden="1"/>
    <row r="5" spans="2:32" ht="27" customHeight="1" thickBot="1">
      <c r="F5" s="57" t="s">
        <v>41</v>
      </c>
    </row>
    <row r="6" spans="2:32" ht="36" customHeight="1">
      <c r="B6" s="40" t="s">
        <v>0</v>
      </c>
      <c r="C6" s="41" t="s">
        <v>1</v>
      </c>
      <c r="D6" s="41" t="s">
        <v>2</v>
      </c>
      <c r="E6" s="41" t="s">
        <v>3</v>
      </c>
      <c r="F6" s="41" t="s">
        <v>45</v>
      </c>
      <c r="G6" s="41" t="s">
        <v>5</v>
      </c>
      <c r="H6" s="41" t="s">
        <v>6</v>
      </c>
      <c r="I6" s="41" t="s">
        <v>7</v>
      </c>
      <c r="J6" s="41" t="s">
        <v>8</v>
      </c>
      <c r="K6" s="41" t="s">
        <v>9</v>
      </c>
      <c r="L6" s="41" t="s">
        <v>10</v>
      </c>
      <c r="M6" s="41" t="s">
        <v>11</v>
      </c>
      <c r="N6" s="41" t="s">
        <v>12</v>
      </c>
      <c r="O6" s="41" t="s">
        <v>46</v>
      </c>
      <c r="P6" s="41" t="s">
        <v>14</v>
      </c>
      <c r="Q6" s="41" t="s">
        <v>47</v>
      </c>
      <c r="R6" s="41" t="s">
        <v>16</v>
      </c>
      <c r="S6" s="41" t="s">
        <v>17</v>
      </c>
      <c r="T6" s="41" t="s">
        <v>18</v>
      </c>
      <c r="U6" s="41" t="s">
        <v>19</v>
      </c>
      <c r="V6" s="42" t="s">
        <v>21</v>
      </c>
      <c r="X6" s="36" t="s">
        <v>22</v>
      </c>
    </row>
    <row r="7" spans="2:32" ht="15.5">
      <c r="B7" s="2">
        <v>1</v>
      </c>
      <c r="C7" s="43">
        <v>5</v>
      </c>
      <c r="D7" s="25">
        <v>5</v>
      </c>
      <c r="E7" s="3">
        <v>1.4</v>
      </c>
      <c r="F7" s="3"/>
      <c r="G7" s="4"/>
      <c r="H7" s="4"/>
      <c r="I7" s="4"/>
      <c r="J7" s="4">
        <v>1.4</v>
      </c>
      <c r="K7" s="4"/>
      <c r="L7" s="4"/>
      <c r="M7" s="4"/>
      <c r="N7" s="4"/>
      <c r="O7" s="4">
        <v>1.5</v>
      </c>
      <c r="P7" s="5"/>
      <c r="Q7" s="5"/>
      <c r="R7" s="6">
        <v>1</v>
      </c>
      <c r="S7" s="6">
        <v>3</v>
      </c>
      <c r="T7" s="7">
        <v>3</v>
      </c>
      <c r="U7" s="7">
        <f>SUM(E7:Q7)</f>
        <v>4.3</v>
      </c>
      <c r="V7" s="27">
        <f>IF(U7=0,"",T7/U7)</f>
        <v>0.69767441860465118</v>
      </c>
      <c r="W7" t="str">
        <f t="shared" ref="W7:W8" si="0">IF(AND(ISNUMBER(E7),ISNUMBER(Q7)),E7+Q7,"")</f>
        <v/>
      </c>
      <c r="X7" s="33" t="s">
        <v>48</v>
      </c>
      <c r="Z7" s="47"/>
      <c r="AA7" s="50">
        <v>1</v>
      </c>
      <c r="AB7" s="50">
        <v>2</v>
      </c>
      <c r="AC7" s="50">
        <v>3</v>
      </c>
      <c r="AD7" s="50">
        <v>4</v>
      </c>
      <c r="AE7" s="50">
        <v>5</v>
      </c>
      <c r="AF7" s="47"/>
    </row>
    <row r="8" spans="2:32" ht="15.5">
      <c r="B8" s="2">
        <v>2</v>
      </c>
      <c r="C8" s="43">
        <v>4</v>
      </c>
      <c r="D8" s="25">
        <v>5</v>
      </c>
      <c r="E8" s="3"/>
      <c r="F8" s="3">
        <v>1.5</v>
      </c>
      <c r="G8" s="4"/>
      <c r="H8" s="4"/>
      <c r="I8" s="4">
        <v>1.5</v>
      </c>
      <c r="J8" s="4"/>
      <c r="K8" s="4"/>
      <c r="L8" s="4"/>
      <c r="M8" s="4"/>
      <c r="N8" s="4"/>
      <c r="O8" s="4"/>
      <c r="P8" s="5">
        <v>1.5</v>
      </c>
      <c r="Q8" s="5"/>
      <c r="R8" s="6"/>
      <c r="S8" s="6">
        <v>2</v>
      </c>
      <c r="T8" s="7">
        <v>2</v>
      </c>
      <c r="U8" s="7">
        <f t="shared" ref="U8:U16" si="1">SUM(E8:Q8)</f>
        <v>4.5</v>
      </c>
      <c r="V8" s="27">
        <f t="shared" ref="V8:V14" si="2">IF(U8=0,"",T8/U8)</f>
        <v>0.44444444444444442</v>
      </c>
      <c r="W8" t="str">
        <f t="shared" si="0"/>
        <v/>
      </c>
      <c r="X8" s="33" t="s">
        <v>23</v>
      </c>
      <c r="Z8" s="48" t="s">
        <v>36</v>
      </c>
      <c r="AA8" s="45">
        <v>1</v>
      </c>
      <c r="AB8" s="45">
        <v>1.4</v>
      </c>
      <c r="AC8" s="45">
        <v>1.5</v>
      </c>
      <c r="AD8" s="45">
        <v>1.6</v>
      </c>
      <c r="AE8" s="46">
        <v>1.7</v>
      </c>
      <c r="AF8" s="47"/>
    </row>
    <row r="9" spans="2:32" ht="15.5">
      <c r="B9" s="2">
        <v>3</v>
      </c>
      <c r="C9" s="43">
        <v>3</v>
      </c>
      <c r="D9" s="25">
        <v>5</v>
      </c>
      <c r="E9" s="3"/>
      <c r="F9" s="3"/>
      <c r="G9" s="4"/>
      <c r="H9" s="4"/>
      <c r="I9" s="4"/>
      <c r="J9" s="4"/>
      <c r="K9" s="4">
        <v>1.1000000000000001</v>
      </c>
      <c r="L9" s="4"/>
      <c r="M9" s="4"/>
      <c r="N9" s="4"/>
      <c r="O9" s="4"/>
      <c r="P9" s="5"/>
      <c r="Q9" s="5"/>
      <c r="R9" s="6"/>
      <c r="S9" s="6">
        <v>2</v>
      </c>
      <c r="T9" s="7">
        <v>1</v>
      </c>
      <c r="U9" s="7">
        <f t="shared" si="1"/>
        <v>1.1000000000000001</v>
      </c>
      <c r="V9" s="27">
        <f t="shared" si="2"/>
        <v>0.90909090909090906</v>
      </c>
      <c r="X9" s="33" t="s">
        <v>24</v>
      </c>
      <c r="Z9" s="48" t="s">
        <v>37</v>
      </c>
      <c r="AA9" s="45">
        <v>1</v>
      </c>
      <c r="AB9" s="45" t="s">
        <v>40</v>
      </c>
      <c r="AC9" s="45">
        <v>1.4</v>
      </c>
      <c r="AD9" s="45">
        <v>1.5</v>
      </c>
      <c r="AE9" s="46">
        <v>1.6</v>
      </c>
      <c r="AF9" s="47"/>
    </row>
    <row r="10" spans="2:32" ht="15.5">
      <c r="B10" s="2">
        <v>4</v>
      </c>
      <c r="C10" s="43">
        <v>4</v>
      </c>
      <c r="D10" s="25">
        <v>5</v>
      </c>
      <c r="E10" s="3">
        <v>1.3</v>
      </c>
      <c r="F10" s="3"/>
      <c r="G10" s="4"/>
      <c r="H10" s="4"/>
      <c r="I10" s="4"/>
      <c r="J10" s="4"/>
      <c r="K10" s="4"/>
      <c r="L10" s="4"/>
      <c r="M10" s="4"/>
      <c r="N10" s="4">
        <v>1.4</v>
      </c>
      <c r="O10" s="4"/>
      <c r="P10" s="5"/>
      <c r="Q10" s="5"/>
      <c r="R10" s="6">
        <v>0</v>
      </c>
      <c r="S10" s="6">
        <v>3</v>
      </c>
      <c r="T10" s="7">
        <v>2</v>
      </c>
      <c r="U10" s="7">
        <f t="shared" si="1"/>
        <v>2.7</v>
      </c>
      <c r="V10" s="27">
        <f t="shared" si="2"/>
        <v>0.7407407407407407</v>
      </c>
      <c r="X10" s="33"/>
      <c r="Z10" s="48" t="s">
        <v>38</v>
      </c>
      <c r="AA10" s="45">
        <v>1</v>
      </c>
      <c r="AB10" s="45">
        <v>1.2</v>
      </c>
      <c r="AC10" s="45">
        <v>1.3</v>
      </c>
      <c r="AD10" s="45">
        <v>1.4</v>
      </c>
      <c r="AE10" s="46">
        <v>1.5</v>
      </c>
      <c r="AF10" s="47"/>
    </row>
    <row r="11" spans="2:32" ht="15.5">
      <c r="B11" s="2">
        <v>5</v>
      </c>
      <c r="C11" s="43">
        <v>5</v>
      </c>
      <c r="D11" s="25">
        <v>7</v>
      </c>
      <c r="E11" s="3">
        <v>1.5</v>
      </c>
      <c r="F11" s="3"/>
      <c r="G11" s="4"/>
      <c r="H11" s="4"/>
      <c r="I11" s="4">
        <v>1.4</v>
      </c>
      <c r="J11" s="4"/>
      <c r="K11" s="4"/>
      <c r="L11" s="4"/>
      <c r="M11" s="4"/>
      <c r="N11" s="4"/>
      <c r="O11" s="4"/>
      <c r="P11" s="5">
        <v>1.4</v>
      </c>
      <c r="Q11" s="5"/>
      <c r="R11" s="6"/>
      <c r="S11" s="6">
        <v>2</v>
      </c>
      <c r="T11" s="7">
        <v>3</v>
      </c>
      <c r="U11" s="7">
        <f t="shared" si="1"/>
        <v>4.3</v>
      </c>
      <c r="V11" s="27">
        <f t="shared" si="2"/>
        <v>0.69767441860465118</v>
      </c>
      <c r="X11" s="33" t="s">
        <v>49</v>
      </c>
      <c r="Z11" s="48" t="s">
        <v>39</v>
      </c>
      <c r="AA11" s="45">
        <v>1</v>
      </c>
      <c r="AB11" s="45">
        <v>1.1000000000000001</v>
      </c>
      <c r="AC11" s="45">
        <v>1.2</v>
      </c>
      <c r="AD11" s="45">
        <v>1.3</v>
      </c>
      <c r="AE11" s="46">
        <v>1.4</v>
      </c>
      <c r="AF11" s="47"/>
    </row>
    <row r="12" spans="2:32" ht="15.5">
      <c r="B12" s="2">
        <v>6</v>
      </c>
      <c r="C12" s="43">
        <v>4</v>
      </c>
      <c r="D12" s="25">
        <v>5</v>
      </c>
      <c r="E12" s="3">
        <v>1.4</v>
      </c>
      <c r="F12" s="3"/>
      <c r="G12" s="4"/>
      <c r="H12" s="4"/>
      <c r="I12" s="4"/>
      <c r="J12" s="4"/>
      <c r="K12" s="4">
        <v>1</v>
      </c>
      <c r="L12" s="4"/>
      <c r="M12" s="4"/>
      <c r="N12" s="4"/>
      <c r="O12" s="4"/>
      <c r="P12" s="5"/>
      <c r="Q12" s="5"/>
      <c r="R12" s="6">
        <v>0</v>
      </c>
      <c r="S12" s="6">
        <v>2</v>
      </c>
      <c r="T12" s="7">
        <v>2</v>
      </c>
      <c r="U12" s="7">
        <f t="shared" si="1"/>
        <v>2.4</v>
      </c>
      <c r="V12" s="27">
        <f t="shared" si="2"/>
        <v>0.83333333333333337</v>
      </c>
      <c r="X12" s="33" t="s">
        <v>25</v>
      </c>
      <c r="Z12" s="47"/>
      <c r="AA12" s="47"/>
      <c r="AB12" s="47"/>
      <c r="AC12" s="47"/>
      <c r="AD12" s="47"/>
      <c r="AE12" s="47"/>
      <c r="AF12" s="47"/>
    </row>
    <row r="13" spans="2:32" ht="15.5">
      <c r="B13" s="2">
        <v>7</v>
      </c>
      <c r="C13" s="43">
        <v>4</v>
      </c>
      <c r="D13" s="25">
        <v>5</v>
      </c>
      <c r="E13" s="3">
        <v>1.4</v>
      </c>
      <c r="F13" s="3"/>
      <c r="G13" s="4"/>
      <c r="H13" s="4"/>
      <c r="I13" s="4"/>
      <c r="J13" s="4"/>
      <c r="K13" s="4"/>
      <c r="L13" s="4"/>
      <c r="M13" s="4"/>
      <c r="N13" s="4"/>
      <c r="O13" s="4">
        <v>1.4</v>
      </c>
      <c r="P13" s="5"/>
      <c r="Q13" s="5"/>
      <c r="R13" s="6">
        <v>0</v>
      </c>
      <c r="S13" s="6">
        <v>4</v>
      </c>
      <c r="T13" s="7">
        <v>2</v>
      </c>
      <c r="U13" s="7">
        <f t="shared" si="1"/>
        <v>2.8</v>
      </c>
      <c r="V13" s="27">
        <f t="shared" si="2"/>
        <v>0.7142857142857143</v>
      </c>
      <c r="X13" s="33" t="s">
        <v>26</v>
      </c>
    </row>
    <row r="14" spans="2:32" ht="15.5">
      <c r="B14" s="2">
        <v>8</v>
      </c>
      <c r="C14" s="43">
        <v>4</v>
      </c>
      <c r="D14" s="25">
        <v>5</v>
      </c>
      <c r="E14" s="3">
        <v>1.4</v>
      </c>
      <c r="F14" s="3"/>
      <c r="G14" s="4"/>
      <c r="H14" s="4"/>
      <c r="I14" s="4"/>
      <c r="J14" s="4"/>
      <c r="K14" s="4"/>
      <c r="L14" s="4"/>
      <c r="M14" s="4">
        <v>1.5</v>
      </c>
      <c r="N14" s="4"/>
      <c r="O14" s="4"/>
      <c r="P14" s="5"/>
      <c r="Q14" s="5"/>
      <c r="R14" s="6">
        <v>0</v>
      </c>
      <c r="S14" s="6">
        <v>1</v>
      </c>
      <c r="T14" s="7">
        <v>2</v>
      </c>
      <c r="U14" s="7">
        <f t="shared" si="1"/>
        <v>2.9</v>
      </c>
      <c r="V14" s="27">
        <f t="shared" si="2"/>
        <v>0.68965517241379315</v>
      </c>
      <c r="X14" s="33"/>
    </row>
    <row r="15" spans="2:32" ht="16" thickBot="1">
      <c r="B15" s="8">
        <v>9</v>
      </c>
      <c r="C15" s="44">
        <v>3</v>
      </c>
      <c r="D15" s="26">
        <v>5</v>
      </c>
      <c r="E15" s="9"/>
      <c r="F15" s="9"/>
      <c r="G15" s="10"/>
      <c r="H15" s="10"/>
      <c r="I15" s="10"/>
      <c r="J15" s="10"/>
      <c r="K15" s="10"/>
      <c r="L15" s="10">
        <v>1</v>
      </c>
      <c r="M15" s="4"/>
      <c r="N15" s="10"/>
      <c r="O15" s="10"/>
      <c r="P15" s="11"/>
      <c r="Q15" s="11"/>
      <c r="R15" s="12">
        <v>1</v>
      </c>
      <c r="S15" s="12">
        <v>2</v>
      </c>
      <c r="T15" s="13">
        <v>1</v>
      </c>
      <c r="U15" s="7">
        <f t="shared" si="1"/>
        <v>1</v>
      </c>
      <c r="V15" s="27">
        <f>IF(U15=0,"",T15/U15)</f>
        <v>1</v>
      </c>
      <c r="X15" s="34" t="s">
        <v>31</v>
      </c>
    </row>
    <row r="16" spans="2:32" ht="20.149999999999999" customHeight="1" thickBot="1">
      <c r="B16" s="37" t="s">
        <v>20</v>
      </c>
      <c r="C16" s="43">
        <v>5</v>
      </c>
      <c r="D16" s="38">
        <f>SUM(D7:D15)</f>
        <v>47</v>
      </c>
      <c r="E16" s="38">
        <f t="shared" ref="E16:R16" si="3">SUM(E7:E15)</f>
        <v>8.4</v>
      </c>
      <c r="F16" s="38">
        <f t="shared" si="3"/>
        <v>1.5</v>
      </c>
      <c r="G16" s="38">
        <f t="shared" si="3"/>
        <v>0</v>
      </c>
      <c r="H16" s="38">
        <f t="shared" si="3"/>
        <v>0</v>
      </c>
      <c r="I16" s="38">
        <f t="shared" si="3"/>
        <v>2.9</v>
      </c>
      <c r="J16" s="38">
        <f t="shared" si="3"/>
        <v>1.4</v>
      </c>
      <c r="K16" s="38">
        <f t="shared" si="3"/>
        <v>2.1</v>
      </c>
      <c r="L16" s="38">
        <f>SUM(L7:L15)</f>
        <v>1</v>
      </c>
      <c r="M16" s="38">
        <f t="shared" si="3"/>
        <v>1.5</v>
      </c>
      <c r="N16" s="38">
        <f t="shared" si="3"/>
        <v>1.4</v>
      </c>
      <c r="O16" s="38">
        <f t="shared" si="3"/>
        <v>2.9</v>
      </c>
      <c r="P16" s="38">
        <f t="shared" si="3"/>
        <v>2.9</v>
      </c>
      <c r="Q16" s="38">
        <f t="shared" si="3"/>
        <v>0</v>
      </c>
      <c r="R16" s="38">
        <f t="shared" si="3"/>
        <v>2</v>
      </c>
      <c r="S16" s="38">
        <f>SUM(S7:S15)</f>
        <v>21</v>
      </c>
      <c r="T16" s="38">
        <f>SUM(T7:T15)</f>
        <v>18</v>
      </c>
      <c r="U16" s="7">
        <f t="shared" si="1"/>
        <v>25.999999999999996</v>
      </c>
      <c r="V16" s="39">
        <f>SUM(V7:V15)/9</f>
        <v>0.74743323905758197</v>
      </c>
      <c r="X16" s="33" t="s">
        <v>27</v>
      </c>
    </row>
    <row r="17" spans="1:24" ht="20.149999999999999" customHeight="1" thickBot="1">
      <c r="B17" s="15"/>
      <c r="C17" s="61">
        <v>4</v>
      </c>
      <c r="D17" s="16"/>
      <c r="E17" s="17">
        <v>6</v>
      </c>
      <c r="F17" s="17">
        <v>1</v>
      </c>
      <c r="G17" s="17">
        <v>0</v>
      </c>
      <c r="H17" s="17">
        <v>0</v>
      </c>
      <c r="I17" s="17">
        <v>2</v>
      </c>
      <c r="J17" s="17">
        <v>1</v>
      </c>
      <c r="K17" s="17">
        <v>1</v>
      </c>
      <c r="L17" s="17">
        <v>1</v>
      </c>
      <c r="M17" s="17">
        <v>1</v>
      </c>
      <c r="N17" s="17">
        <v>1</v>
      </c>
      <c r="O17" s="17">
        <v>2</v>
      </c>
      <c r="P17" s="17">
        <v>2</v>
      </c>
      <c r="Q17" s="17">
        <v>1</v>
      </c>
      <c r="R17" s="17">
        <v>9</v>
      </c>
      <c r="S17" s="17">
        <v>9</v>
      </c>
      <c r="T17" s="16"/>
      <c r="U17" s="16"/>
      <c r="V17" s="18"/>
      <c r="X17" s="33" t="s">
        <v>28</v>
      </c>
    </row>
    <row r="18" spans="1:24" ht="24.65" customHeight="1" thickBot="1">
      <c r="B18" s="21"/>
      <c r="C18" s="65">
        <v>3</v>
      </c>
      <c r="D18" s="52"/>
      <c r="E18" s="32"/>
      <c r="F18" s="53">
        <f>SUM(I17/I16)</f>
        <v>0.68965517241379315</v>
      </c>
      <c r="G18" s="53" t="e">
        <f t="shared" ref="G18:Q18" si="4">SUM(G17/G16)</f>
        <v>#DIV/0!</v>
      </c>
      <c r="H18" s="53" t="e">
        <f t="shared" si="4"/>
        <v>#DIV/0!</v>
      </c>
      <c r="I18" s="53">
        <f>SUM(I17/I16)</f>
        <v>0.68965517241379315</v>
      </c>
      <c r="J18" s="53">
        <f t="shared" si="4"/>
        <v>0.7142857142857143</v>
      </c>
      <c r="K18" s="53">
        <f t="shared" si="4"/>
        <v>0.47619047619047616</v>
      </c>
      <c r="L18" s="53">
        <f t="shared" si="4"/>
        <v>1</v>
      </c>
      <c r="M18" s="53">
        <f t="shared" si="4"/>
        <v>0.66666666666666663</v>
      </c>
      <c r="N18" s="53">
        <f t="shared" si="4"/>
        <v>0.7142857142857143</v>
      </c>
      <c r="O18" s="53">
        <f t="shared" si="4"/>
        <v>0.68965517241379315</v>
      </c>
      <c r="P18" s="53">
        <f t="shared" si="4"/>
        <v>0.68965517241379315</v>
      </c>
      <c r="Q18" s="55" t="e">
        <f t="shared" si="4"/>
        <v>#DIV/0!</v>
      </c>
      <c r="R18" s="30">
        <f>SUM(R16/R17)</f>
        <v>0.22222222222222221</v>
      </c>
      <c r="S18" s="31">
        <f>SUM(S16/S17)</f>
        <v>2.3333333333333335</v>
      </c>
      <c r="T18" s="52"/>
      <c r="U18" s="29" t="s">
        <v>35</v>
      </c>
      <c r="V18" s="28" t="e" cm="1">
        <f t="array" ref="V18">SUM(E18:R18/14)</f>
        <v>#DIV/0!</v>
      </c>
      <c r="X18" s="33"/>
    </row>
    <row r="19" spans="1:24" ht="20.149999999999999" customHeight="1">
      <c r="A19" s="63"/>
      <c r="B19" s="63"/>
      <c r="C19" s="22"/>
      <c r="D19" s="63"/>
      <c r="E19" s="51"/>
      <c r="F19" s="59"/>
      <c r="I19" s="56"/>
      <c r="K19" s="1"/>
      <c r="S19" s="20"/>
      <c r="X19" s="33" t="s">
        <v>34</v>
      </c>
    </row>
    <row r="20" spans="1:24" ht="20.149999999999999" customHeight="1">
      <c r="A20" s="63"/>
      <c r="B20" s="64"/>
      <c r="C20" s="22"/>
      <c r="D20" s="19"/>
      <c r="E20" s="51"/>
      <c r="F20" s="60">
        <v>12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X20" s="33" t="s">
        <v>29</v>
      </c>
    </row>
    <row r="21" spans="1:24" ht="16" thickBot="1">
      <c r="A21" s="63"/>
      <c r="B21" s="22"/>
      <c r="C21" s="22"/>
      <c r="D21" s="63"/>
      <c r="E21" s="51"/>
      <c r="F21" s="74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X21" s="33" t="s">
        <v>32</v>
      </c>
    </row>
    <row r="22" spans="1:24" ht="21.65" customHeight="1" thickBot="1">
      <c r="B22" s="71" t="s">
        <v>0</v>
      </c>
      <c r="C22" s="65"/>
      <c r="D22" s="72" t="s">
        <v>2</v>
      </c>
      <c r="E22" s="72" t="s">
        <v>3</v>
      </c>
      <c r="F22" s="72" t="s">
        <v>45</v>
      </c>
      <c r="G22" s="72" t="s">
        <v>5</v>
      </c>
      <c r="H22" s="72" t="s">
        <v>6</v>
      </c>
      <c r="I22" s="72" t="s">
        <v>7</v>
      </c>
      <c r="J22" s="78" t="s">
        <v>8</v>
      </c>
      <c r="K22" s="71" t="s">
        <v>9</v>
      </c>
      <c r="L22" s="72" t="s">
        <v>10</v>
      </c>
      <c r="M22" s="72" t="s">
        <v>11</v>
      </c>
      <c r="N22" s="72" t="s">
        <v>12</v>
      </c>
      <c r="O22" s="72" t="s">
        <v>44</v>
      </c>
      <c r="P22" s="72" t="s">
        <v>14</v>
      </c>
      <c r="Q22" s="72" t="s">
        <v>43</v>
      </c>
      <c r="R22" s="72" t="s">
        <v>16</v>
      </c>
      <c r="S22" s="72" t="s">
        <v>17</v>
      </c>
      <c r="T22" s="72" t="s">
        <v>18</v>
      </c>
      <c r="U22" s="72" t="s">
        <v>19</v>
      </c>
      <c r="V22" s="73" t="s">
        <v>21</v>
      </c>
      <c r="X22" s="33"/>
    </row>
    <row r="23" spans="1:24" ht="15.5">
      <c r="B23" s="75">
        <v>1</v>
      </c>
      <c r="C23" s="62">
        <v>4</v>
      </c>
      <c r="D23" s="76">
        <v>5</v>
      </c>
      <c r="E23" s="77">
        <v>1.3</v>
      </c>
      <c r="F23" s="77"/>
      <c r="G23" s="66"/>
      <c r="H23" s="66"/>
      <c r="I23" s="66"/>
      <c r="J23" s="66">
        <v>1.3</v>
      </c>
      <c r="K23" s="66"/>
      <c r="L23" s="66"/>
      <c r="M23" s="66"/>
      <c r="N23" s="66"/>
      <c r="O23" s="66">
        <v>1.5</v>
      </c>
      <c r="P23" s="67"/>
      <c r="Q23" s="67"/>
      <c r="R23" s="68">
        <v>1</v>
      </c>
      <c r="S23" s="68">
        <v>2</v>
      </c>
      <c r="T23" s="69">
        <v>3</v>
      </c>
      <c r="U23" s="69">
        <f>SUM(E23:Q23)</f>
        <v>4.0999999999999996</v>
      </c>
      <c r="V23" s="70">
        <f>IF(U23=0,"",T23/U23)</f>
        <v>0.73170731707317083</v>
      </c>
      <c r="X23" s="33" t="s">
        <v>33</v>
      </c>
    </row>
    <row r="24" spans="1:24" ht="16" thickBot="1">
      <c r="B24" s="2">
        <v>2</v>
      </c>
      <c r="C24" s="44">
        <v>3</v>
      </c>
      <c r="D24" s="25">
        <v>5</v>
      </c>
      <c r="E24" s="3"/>
      <c r="F24" s="3">
        <v>1.4</v>
      </c>
      <c r="G24" s="4"/>
      <c r="H24" s="4"/>
      <c r="I24" s="4">
        <v>1.4</v>
      </c>
      <c r="J24" s="4"/>
      <c r="K24" s="4"/>
      <c r="L24" s="4"/>
      <c r="M24" s="4"/>
      <c r="N24" s="4"/>
      <c r="O24" s="4"/>
      <c r="P24" s="5">
        <v>1.4</v>
      </c>
      <c r="Q24" s="5"/>
      <c r="R24" s="6"/>
      <c r="S24" s="6">
        <v>2</v>
      </c>
      <c r="T24" s="7">
        <v>2</v>
      </c>
      <c r="U24" s="7">
        <f t="shared" ref="U24:U32" si="5">SUM(E24:Q24)</f>
        <v>4.1999999999999993</v>
      </c>
      <c r="V24" s="27">
        <f t="shared" ref="V24:V31" si="6">IF(U24=0,"",T24/U24)</f>
        <v>0.47619047619047628</v>
      </c>
      <c r="X24" s="33" t="s">
        <v>30</v>
      </c>
    </row>
    <row r="25" spans="1:24" ht="16" thickBot="1">
      <c r="B25" s="2">
        <v>3</v>
      </c>
      <c r="C25" s="43">
        <v>3</v>
      </c>
      <c r="D25" s="25">
        <v>5</v>
      </c>
      <c r="E25" s="3"/>
      <c r="F25" s="3"/>
      <c r="G25" s="4"/>
      <c r="H25" s="4"/>
      <c r="I25" s="4"/>
      <c r="J25" s="4"/>
      <c r="K25" s="4">
        <v>1.4</v>
      </c>
      <c r="L25" s="4"/>
      <c r="M25" s="4"/>
      <c r="N25" s="4"/>
      <c r="O25" s="4"/>
      <c r="P25" s="5"/>
      <c r="Q25" s="5"/>
      <c r="R25" s="6"/>
      <c r="S25" s="6">
        <v>2</v>
      </c>
      <c r="T25" s="7">
        <v>1</v>
      </c>
      <c r="U25" s="7">
        <f t="shared" si="5"/>
        <v>1.4</v>
      </c>
      <c r="V25" s="27">
        <f t="shared" si="6"/>
        <v>0.7142857142857143</v>
      </c>
      <c r="X25" s="35"/>
    </row>
    <row r="26" spans="1:24">
      <c r="B26" s="2">
        <v>4</v>
      </c>
      <c r="C26" s="43">
        <v>4</v>
      </c>
      <c r="D26" s="25">
        <v>5</v>
      </c>
      <c r="E26" s="3">
        <v>1.5</v>
      </c>
      <c r="F26" s="3"/>
      <c r="G26" s="4"/>
      <c r="H26" s="4"/>
      <c r="I26" s="4"/>
      <c r="J26" s="4"/>
      <c r="K26" s="4"/>
      <c r="L26" s="4"/>
      <c r="M26" s="4"/>
      <c r="N26" s="4">
        <v>1.3</v>
      </c>
      <c r="O26" s="4"/>
      <c r="P26" s="5"/>
      <c r="Q26" s="5"/>
      <c r="R26" s="6">
        <v>0</v>
      </c>
      <c r="S26" s="6">
        <v>3</v>
      </c>
      <c r="T26" s="7">
        <v>2</v>
      </c>
      <c r="U26" s="7">
        <f t="shared" si="5"/>
        <v>2.8</v>
      </c>
      <c r="V26" s="27">
        <f t="shared" si="6"/>
        <v>0.7142857142857143</v>
      </c>
    </row>
    <row r="27" spans="1:24">
      <c r="B27" s="2">
        <v>5</v>
      </c>
      <c r="C27" s="43">
        <v>5</v>
      </c>
      <c r="D27" s="25">
        <v>7</v>
      </c>
      <c r="E27" s="3">
        <v>1.2</v>
      </c>
      <c r="F27" s="3"/>
      <c r="G27" s="4"/>
      <c r="H27" s="4"/>
      <c r="I27" s="4">
        <v>1.4</v>
      </c>
      <c r="J27" s="4"/>
      <c r="K27" s="4"/>
      <c r="L27" s="4"/>
      <c r="M27" s="4"/>
      <c r="N27" s="4"/>
      <c r="O27" s="4"/>
      <c r="P27" s="5">
        <v>1.4</v>
      </c>
      <c r="Q27" s="5"/>
      <c r="R27" s="6"/>
      <c r="S27" s="6">
        <v>2</v>
      </c>
      <c r="T27" s="7">
        <v>3</v>
      </c>
      <c r="U27" s="7">
        <f t="shared" si="5"/>
        <v>3.9999999999999996</v>
      </c>
      <c r="V27" s="27">
        <f t="shared" si="6"/>
        <v>0.75000000000000011</v>
      </c>
    </row>
    <row r="28" spans="1:24">
      <c r="B28" s="2">
        <v>6</v>
      </c>
      <c r="C28" s="43">
        <v>4</v>
      </c>
      <c r="D28" s="25">
        <v>5</v>
      </c>
      <c r="E28" s="3">
        <v>1.4</v>
      </c>
      <c r="F28" s="3"/>
      <c r="G28" s="4"/>
      <c r="H28" s="4"/>
      <c r="I28" s="4"/>
      <c r="J28" s="4"/>
      <c r="K28" s="4" t="s">
        <v>42</v>
      </c>
      <c r="L28" s="4"/>
      <c r="M28" s="4"/>
      <c r="N28" s="4"/>
      <c r="O28" s="4"/>
      <c r="P28" s="5"/>
      <c r="Q28" s="5"/>
      <c r="R28" s="6">
        <v>0</v>
      </c>
      <c r="S28" s="6">
        <v>2</v>
      </c>
      <c r="T28" s="7">
        <v>2</v>
      </c>
      <c r="U28" s="7">
        <f t="shared" si="5"/>
        <v>1.4</v>
      </c>
      <c r="V28" s="27">
        <f t="shared" si="6"/>
        <v>1.4285714285714286</v>
      </c>
    </row>
    <row r="29" spans="1:24">
      <c r="B29" s="2">
        <v>7</v>
      </c>
      <c r="C29" s="43">
        <v>4</v>
      </c>
      <c r="D29" s="25">
        <v>5</v>
      </c>
      <c r="E29" s="3">
        <v>1.4</v>
      </c>
      <c r="F29" s="3"/>
      <c r="G29" s="4"/>
      <c r="H29" s="4"/>
      <c r="I29" s="4"/>
      <c r="J29" s="4"/>
      <c r="K29" s="4"/>
      <c r="L29" s="4"/>
      <c r="M29" s="4"/>
      <c r="N29" s="4"/>
      <c r="O29" s="4">
        <v>1.4</v>
      </c>
      <c r="P29" s="5"/>
      <c r="Q29" s="5"/>
      <c r="R29" s="6">
        <v>0</v>
      </c>
      <c r="S29" s="6">
        <v>4</v>
      </c>
      <c r="T29" s="7">
        <v>2</v>
      </c>
      <c r="U29" s="7">
        <f t="shared" si="5"/>
        <v>2.8</v>
      </c>
      <c r="V29" s="27">
        <f t="shared" si="6"/>
        <v>0.7142857142857143</v>
      </c>
    </row>
    <row r="30" spans="1:24">
      <c r="B30" s="2">
        <v>8</v>
      </c>
      <c r="C30" s="43">
        <v>4</v>
      </c>
      <c r="D30" s="25">
        <v>5</v>
      </c>
      <c r="E30" s="3">
        <v>1.4</v>
      </c>
      <c r="F30" s="3"/>
      <c r="G30" s="4"/>
      <c r="H30" s="4"/>
      <c r="I30" s="4"/>
      <c r="J30" s="4"/>
      <c r="K30" s="4"/>
      <c r="L30" s="4"/>
      <c r="M30" s="4">
        <v>1.5</v>
      </c>
      <c r="N30" s="4"/>
      <c r="O30" s="4"/>
      <c r="P30" s="5"/>
      <c r="Q30" s="5"/>
      <c r="R30" s="6">
        <v>0</v>
      </c>
      <c r="S30" s="6">
        <v>1</v>
      </c>
      <c r="T30" s="7">
        <v>2</v>
      </c>
      <c r="U30" s="7">
        <f t="shared" si="5"/>
        <v>2.9</v>
      </c>
      <c r="V30" s="27">
        <f t="shared" si="6"/>
        <v>0.68965517241379315</v>
      </c>
    </row>
    <row r="31" spans="1:24" ht="23.5" customHeight="1" thickBot="1">
      <c r="B31" s="8">
        <v>9</v>
      </c>
      <c r="C31" s="44">
        <v>3</v>
      </c>
      <c r="D31" s="26">
        <v>5</v>
      </c>
      <c r="E31" s="9"/>
      <c r="F31" s="9"/>
      <c r="G31" s="10"/>
      <c r="H31" s="10"/>
      <c r="I31" s="10"/>
      <c r="J31" s="10"/>
      <c r="K31" s="10"/>
      <c r="L31" s="10">
        <v>1.5</v>
      </c>
      <c r="M31" s="4"/>
      <c r="N31" s="10"/>
      <c r="O31" s="10"/>
      <c r="P31" s="11"/>
      <c r="Q31" s="11">
        <v>1.4</v>
      </c>
      <c r="R31" s="12">
        <v>0</v>
      </c>
      <c r="S31" s="12">
        <v>2</v>
      </c>
      <c r="T31" s="13">
        <v>1</v>
      </c>
      <c r="U31" s="7">
        <f t="shared" si="5"/>
        <v>2.9</v>
      </c>
      <c r="V31" s="27">
        <f t="shared" si="6"/>
        <v>0.34482758620689657</v>
      </c>
    </row>
    <row r="32" spans="1:24" ht="15" thickBot="1">
      <c r="B32" s="37" t="s">
        <v>20</v>
      </c>
      <c r="C32" s="38">
        <f>SUM(C23:C31)</f>
        <v>34</v>
      </c>
      <c r="D32" s="38">
        <f>SUM(D23:D31)</f>
        <v>47</v>
      </c>
      <c r="E32" s="38">
        <f t="shared" ref="E32:K32" si="7">SUM(E23:E31)</f>
        <v>8.2000000000000011</v>
      </c>
      <c r="F32" s="38">
        <f t="shared" si="7"/>
        <v>1.4</v>
      </c>
      <c r="G32" s="38">
        <f t="shared" si="7"/>
        <v>0</v>
      </c>
      <c r="H32" s="38">
        <f t="shared" si="7"/>
        <v>0</v>
      </c>
      <c r="I32" s="38">
        <f t="shared" si="7"/>
        <v>2.8</v>
      </c>
      <c r="J32" s="38">
        <f t="shared" si="7"/>
        <v>1.3</v>
      </c>
      <c r="K32" s="38">
        <f t="shared" si="7"/>
        <v>1.4</v>
      </c>
      <c r="L32" s="38">
        <f>SUM(L23:L31)</f>
        <v>1.5</v>
      </c>
      <c r="M32" s="38">
        <f t="shared" ref="M32:R32" si="8">SUM(M23:M31)</f>
        <v>1.5</v>
      </c>
      <c r="N32" s="38">
        <f t="shared" si="8"/>
        <v>1.3</v>
      </c>
      <c r="O32" s="38">
        <f t="shared" si="8"/>
        <v>2.9</v>
      </c>
      <c r="P32" s="38">
        <f t="shared" si="8"/>
        <v>2.8</v>
      </c>
      <c r="Q32" s="38">
        <f t="shared" si="8"/>
        <v>1.4</v>
      </c>
      <c r="R32" s="38">
        <f t="shared" si="8"/>
        <v>1</v>
      </c>
      <c r="S32" s="38">
        <f>SUM(S23:S31)</f>
        <v>20</v>
      </c>
      <c r="T32" s="38">
        <f>SUM(T23:T31)</f>
        <v>18</v>
      </c>
      <c r="U32" s="7">
        <f t="shared" si="5"/>
        <v>26.5</v>
      </c>
      <c r="V32" s="39">
        <f>SUM(V23:V31)/9</f>
        <v>0.72931212481254548</v>
      </c>
    </row>
    <row r="33" spans="2:22" ht="15" thickBot="1">
      <c r="B33" s="15"/>
      <c r="C33" s="16"/>
      <c r="D33" s="16"/>
      <c r="E33" s="17">
        <v>6</v>
      </c>
      <c r="F33" s="17">
        <v>1</v>
      </c>
      <c r="G33" s="17">
        <v>0</v>
      </c>
      <c r="H33" s="17">
        <v>0</v>
      </c>
      <c r="I33" s="17">
        <v>2</v>
      </c>
      <c r="J33" s="17">
        <v>1</v>
      </c>
      <c r="K33" s="17">
        <v>1</v>
      </c>
      <c r="L33" s="17">
        <v>1</v>
      </c>
      <c r="M33" s="17">
        <v>1</v>
      </c>
      <c r="N33" s="17">
        <v>1</v>
      </c>
      <c r="O33" s="17">
        <v>2</v>
      </c>
      <c r="P33" s="17">
        <v>2</v>
      </c>
      <c r="Q33" s="17">
        <v>1</v>
      </c>
      <c r="R33" s="17">
        <v>9</v>
      </c>
      <c r="S33" s="17">
        <v>9</v>
      </c>
      <c r="T33" s="16"/>
      <c r="U33" s="16"/>
      <c r="V33" s="18"/>
    </row>
    <row r="34" spans="2:22" ht="23.5" customHeight="1" thickBot="1">
      <c r="B34" s="21"/>
      <c r="C34" s="14"/>
      <c r="D34" s="14"/>
      <c r="E34" s="32"/>
      <c r="F34" s="53">
        <f>SUM(I33/I32)</f>
        <v>0.7142857142857143</v>
      </c>
      <c r="G34" s="53" t="e">
        <f t="shared" ref="G34:H34" si="9">SUM(G33/G32)</f>
        <v>#DIV/0!</v>
      </c>
      <c r="H34" s="53" t="e">
        <f t="shared" si="9"/>
        <v>#DIV/0!</v>
      </c>
      <c r="I34" s="54"/>
      <c r="J34" s="53">
        <f t="shared" ref="J34:Q34" si="10">SUM(J33/J32)</f>
        <v>0.76923076923076916</v>
      </c>
      <c r="K34" s="53">
        <f t="shared" si="10"/>
        <v>0.7142857142857143</v>
      </c>
      <c r="L34" s="53">
        <f t="shared" si="10"/>
        <v>0.66666666666666663</v>
      </c>
      <c r="M34" s="53">
        <f t="shared" si="10"/>
        <v>0.66666666666666663</v>
      </c>
      <c r="N34" s="53">
        <f t="shared" si="10"/>
        <v>0.76923076923076916</v>
      </c>
      <c r="O34" s="53">
        <f t="shared" si="10"/>
        <v>0.68965517241379315</v>
      </c>
      <c r="P34" s="53">
        <f t="shared" si="10"/>
        <v>0.7142857142857143</v>
      </c>
      <c r="Q34" s="55">
        <f t="shared" si="10"/>
        <v>0.7142857142857143</v>
      </c>
      <c r="R34" s="30">
        <f>SUM(R32/R33)</f>
        <v>0.1111111111111111</v>
      </c>
      <c r="S34" s="31">
        <f>SUM(S32/S33)</f>
        <v>2.2222222222222223</v>
      </c>
      <c r="T34" s="52"/>
      <c r="U34" s="29" t="s">
        <v>35</v>
      </c>
      <c r="V34" s="28" t="e" cm="1">
        <f t="array" ref="V34">SUM(E34:R34/14)</f>
        <v>#DIV/0!</v>
      </c>
    </row>
    <row r="35" spans="2:22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</row>
    <row r="36" spans="2:22" ht="31.5" customHeight="1" thickBot="1">
      <c r="B36" s="22"/>
      <c r="C36" s="23"/>
      <c r="D36" s="23"/>
      <c r="E36" s="23"/>
      <c r="F36" s="22">
        <v>23</v>
      </c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4"/>
    </row>
    <row r="37" spans="2:22">
      <c r="B37" s="40" t="s">
        <v>0</v>
      </c>
      <c r="C37" s="41" t="s">
        <v>1</v>
      </c>
      <c r="D37" s="41" t="s">
        <v>2</v>
      </c>
      <c r="E37" s="41" t="s">
        <v>3</v>
      </c>
      <c r="F37" s="41" t="s">
        <v>4</v>
      </c>
      <c r="G37" s="41" t="s">
        <v>5</v>
      </c>
      <c r="H37" s="41" t="s">
        <v>6</v>
      </c>
      <c r="I37" s="41" t="s">
        <v>7</v>
      </c>
      <c r="J37" s="41" t="s">
        <v>8</v>
      </c>
      <c r="K37" s="41" t="s">
        <v>9</v>
      </c>
      <c r="L37" s="41" t="s">
        <v>10</v>
      </c>
      <c r="M37" s="41" t="s">
        <v>11</v>
      </c>
      <c r="N37" s="41" t="s">
        <v>12</v>
      </c>
      <c r="O37" s="41" t="s">
        <v>13</v>
      </c>
      <c r="P37" s="41" t="s">
        <v>14</v>
      </c>
      <c r="Q37" s="41" t="s">
        <v>15</v>
      </c>
      <c r="R37" s="41" t="s">
        <v>16</v>
      </c>
      <c r="S37" s="41" t="s">
        <v>17</v>
      </c>
      <c r="T37" s="41" t="s">
        <v>18</v>
      </c>
      <c r="U37" s="41" t="s">
        <v>19</v>
      </c>
      <c r="V37" s="42" t="s">
        <v>21</v>
      </c>
    </row>
    <row r="38" spans="2:22">
      <c r="B38" s="2">
        <v>1</v>
      </c>
      <c r="C38" s="43">
        <v>5</v>
      </c>
      <c r="D38" s="25">
        <v>5</v>
      </c>
      <c r="E38" s="3">
        <v>1.4</v>
      </c>
      <c r="F38" s="3"/>
      <c r="G38" s="4"/>
      <c r="H38" s="4"/>
      <c r="I38" s="4"/>
      <c r="J38" s="4">
        <v>1.4</v>
      </c>
      <c r="K38" s="4"/>
      <c r="L38" s="4"/>
      <c r="M38" s="4"/>
      <c r="N38" s="4"/>
      <c r="O38" s="4">
        <v>1.5</v>
      </c>
      <c r="P38" s="5"/>
      <c r="Q38" s="5"/>
      <c r="R38" s="6">
        <v>1</v>
      </c>
      <c r="S38" s="6">
        <v>3</v>
      </c>
      <c r="T38" s="7">
        <v>3</v>
      </c>
      <c r="U38" s="7">
        <f>SUM(E38:Q38)</f>
        <v>4.3</v>
      </c>
      <c r="V38" s="27">
        <f>IF(U38=0,"",T38/U38)</f>
        <v>0.69767441860465118</v>
      </c>
    </row>
    <row r="39" spans="2:22">
      <c r="B39" s="2">
        <v>2</v>
      </c>
      <c r="C39" s="43">
        <v>4</v>
      </c>
      <c r="D39" s="25">
        <v>5</v>
      </c>
      <c r="E39" s="3"/>
      <c r="F39" s="3">
        <v>1.5</v>
      </c>
      <c r="G39" s="4"/>
      <c r="H39" s="4"/>
      <c r="I39" s="4">
        <v>1.5</v>
      </c>
      <c r="J39" s="4"/>
      <c r="K39" s="4"/>
      <c r="L39" s="4"/>
      <c r="M39" s="4"/>
      <c r="N39" s="4"/>
      <c r="O39" s="4"/>
      <c r="P39" s="5">
        <v>1.5</v>
      </c>
      <c r="Q39" s="5"/>
      <c r="R39" s="6"/>
      <c r="S39" s="6">
        <v>2</v>
      </c>
      <c r="T39" s="7">
        <v>2</v>
      </c>
      <c r="U39" s="7">
        <f t="shared" ref="U39:U47" si="11">SUM(E39:Q39)</f>
        <v>4.5</v>
      </c>
      <c r="V39" s="27">
        <f t="shared" ref="V39:V46" si="12">IF(U39=0,"",T39/U39)</f>
        <v>0.44444444444444442</v>
      </c>
    </row>
    <row r="40" spans="2:22">
      <c r="B40" s="2">
        <v>3</v>
      </c>
      <c r="C40" s="43">
        <v>3</v>
      </c>
      <c r="D40" s="25">
        <v>5</v>
      </c>
      <c r="E40" s="3"/>
      <c r="F40" s="3"/>
      <c r="G40" s="4"/>
      <c r="H40" s="4"/>
      <c r="I40" s="4"/>
      <c r="J40" s="4"/>
      <c r="K40" s="4">
        <v>1.1000000000000001</v>
      </c>
      <c r="L40" s="4"/>
      <c r="M40" s="4"/>
      <c r="N40" s="4"/>
      <c r="O40" s="4"/>
      <c r="P40" s="5"/>
      <c r="Q40" s="5"/>
      <c r="R40" s="6"/>
      <c r="S40" s="6">
        <v>2</v>
      </c>
      <c r="T40" s="7">
        <v>1</v>
      </c>
      <c r="U40" s="7">
        <f t="shared" si="11"/>
        <v>1.1000000000000001</v>
      </c>
      <c r="V40" s="27">
        <f t="shared" si="12"/>
        <v>0.90909090909090906</v>
      </c>
    </row>
    <row r="41" spans="2:22">
      <c r="B41" s="2">
        <v>4</v>
      </c>
      <c r="C41" s="43">
        <v>4</v>
      </c>
      <c r="D41" s="25">
        <v>5</v>
      </c>
      <c r="E41" s="3">
        <v>1.6</v>
      </c>
      <c r="F41" s="3"/>
      <c r="G41" s="4"/>
      <c r="H41" s="4"/>
      <c r="I41" s="4"/>
      <c r="J41" s="4"/>
      <c r="K41" s="4"/>
      <c r="L41" s="4"/>
      <c r="M41" s="4"/>
      <c r="N41" s="4">
        <v>1.4</v>
      </c>
      <c r="O41" s="4"/>
      <c r="P41" s="5"/>
      <c r="Q41" s="5"/>
      <c r="R41" s="6">
        <v>0</v>
      </c>
      <c r="S41" s="6">
        <v>3</v>
      </c>
      <c r="T41" s="7">
        <v>2</v>
      </c>
      <c r="U41" s="7">
        <f t="shared" si="11"/>
        <v>3</v>
      </c>
      <c r="V41" s="27">
        <f t="shared" si="12"/>
        <v>0.66666666666666663</v>
      </c>
    </row>
    <row r="42" spans="2:22">
      <c r="B42" s="2">
        <v>5</v>
      </c>
      <c r="C42" s="43">
        <v>5</v>
      </c>
      <c r="D42" s="25">
        <v>7</v>
      </c>
      <c r="E42" s="3">
        <v>1.5</v>
      </c>
      <c r="F42" s="3"/>
      <c r="G42" s="4"/>
      <c r="H42" s="4"/>
      <c r="I42" s="4">
        <v>1.4</v>
      </c>
      <c r="J42" s="4"/>
      <c r="K42" s="4"/>
      <c r="L42" s="4"/>
      <c r="M42" s="4"/>
      <c r="N42" s="4"/>
      <c r="O42" s="4"/>
      <c r="P42" s="5">
        <v>1.4</v>
      </c>
      <c r="Q42" s="5"/>
      <c r="R42" s="6"/>
      <c r="S42" s="6">
        <v>2</v>
      </c>
      <c r="T42" s="7">
        <v>3</v>
      </c>
      <c r="U42" s="7">
        <f t="shared" si="11"/>
        <v>4.3</v>
      </c>
      <c r="V42" s="27">
        <f t="shared" si="12"/>
        <v>0.69767441860465118</v>
      </c>
    </row>
    <row r="43" spans="2:22" ht="19" customHeight="1">
      <c r="B43" s="2">
        <v>6</v>
      </c>
      <c r="C43" s="43">
        <v>4</v>
      </c>
      <c r="D43" s="25">
        <v>5</v>
      </c>
      <c r="E43" s="3">
        <v>1.4</v>
      </c>
      <c r="F43" s="3"/>
      <c r="G43" s="4"/>
      <c r="H43" s="4"/>
      <c r="I43" s="4"/>
      <c r="J43" s="4"/>
      <c r="K43" s="4">
        <v>1.6</v>
      </c>
      <c r="L43" s="4"/>
      <c r="M43" s="4"/>
      <c r="N43" s="4"/>
      <c r="O43" s="4"/>
      <c r="P43" s="5"/>
      <c r="Q43" s="5"/>
      <c r="R43" s="6">
        <v>0</v>
      </c>
      <c r="S43" s="6">
        <v>2</v>
      </c>
      <c r="T43" s="7">
        <v>2</v>
      </c>
      <c r="U43" s="7">
        <f t="shared" si="11"/>
        <v>3</v>
      </c>
      <c r="V43" s="27">
        <f t="shared" si="12"/>
        <v>0.66666666666666663</v>
      </c>
    </row>
    <row r="44" spans="2:22" ht="20.5" customHeight="1">
      <c r="B44" s="2">
        <v>7</v>
      </c>
      <c r="C44" s="43">
        <v>4</v>
      </c>
      <c r="D44" s="25">
        <v>5</v>
      </c>
      <c r="E44" s="3">
        <v>1.4</v>
      </c>
      <c r="F44" s="3"/>
      <c r="G44" s="4"/>
      <c r="H44" s="4"/>
      <c r="I44" s="4"/>
      <c r="J44" s="4"/>
      <c r="K44" s="4"/>
      <c r="L44" s="4"/>
      <c r="M44" s="4"/>
      <c r="N44" s="4"/>
      <c r="O44" s="4">
        <v>1.4</v>
      </c>
      <c r="P44" s="5"/>
      <c r="Q44" s="5"/>
      <c r="R44" s="6">
        <v>0</v>
      </c>
      <c r="S44" s="6">
        <v>4</v>
      </c>
      <c r="T44" s="7">
        <v>2</v>
      </c>
      <c r="U44" s="7">
        <f t="shared" si="11"/>
        <v>2.8</v>
      </c>
      <c r="V44" s="27">
        <f t="shared" si="12"/>
        <v>0.7142857142857143</v>
      </c>
    </row>
    <row r="45" spans="2:22">
      <c r="B45" s="2">
        <v>8</v>
      </c>
      <c r="C45" s="43">
        <v>4</v>
      </c>
      <c r="D45" s="25">
        <v>5</v>
      </c>
      <c r="E45" s="3">
        <v>1.4</v>
      </c>
      <c r="F45" s="3"/>
      <c r="G45" s="4"/>
      <c r="H45" s="4"/>
      <c r="I45" s="4"/>
      <c r="J45" s="4"/>
      <c r="K45" s="4"/>
      <c r="L45" s="4"/>
      <c r="M45" s="4">
        <v>1.5</v>
      </c>
      <c r="N45" s="4"/>
      <c r="O45" s="4"/>
      <c r="P45" s="5"/>
      <c r="Q45" s="5"/>
      <c r="R45" s="6">
        <v>0</v>
      </c>
      <c r="S45" s="6">
        <v>1</v>
      </c>
      <c r="T45" s="7">
        <v>2</v>
      </c>
      <c r="U45" s="7">
        <f t="shared" si="11"/>
        <v>2.9</v>
      </c>
      <c r="V45" s="27">
        <f t="shared" si="12"/>
        <v>0.68965517241379315</v>
      </c>
    </row>
    <row r="46" spans="2:22" ht="15" thickBot="1">
      <c r="B46" s="8">
        <v>9</v>
      </c>
      <c r="C46" s="44">
        <v>3</v>
      </c>
      <c r="D46" s="26">
        <v>5</v>
      </c>
      <c r="E46" s="9"/>
      <c r="F46" s="9"/>
      <c r="G46" s="10"/>
      <c r="H46" s="10"/>
      <c r="I46" s="10"/>
      <c r="J46" s="10"/>
      <c r="K46" s="10"/>
      <c r="L46" s="10">
        <v>1.5</v>
      </c>
      <c r="M46" s="4"/>
      <c r="N46" s="10"/>
      <c r="O46" s="10"/>
      <c r="P46" s="11"/>
      <c r="Q46" s="11">
        <v>1.4</v>
      </c>
      <c r="R46" s="12">
        <v>0</v>
      </c>
      <c r="S46" s="12">
        <v>2</v>
      </c>
      <c r="T46" s="13">
        <v>1</v>
      </c>
      <c r="U46" s="7">
        <f t="shared" si="11"/>
        <v>2.9</v>
      </c>
      <c r="V46" s="27">
        <f t="shared" si="12"/>
        <v>0.34482758620689657</v>
      </c>
    </row>
    <row r="47" spans="2:22" ht="15" thickBot="1">
      <c r="B47" s="37" t="s">
        <v>20</v>
      </c>
      <c r="C47" s="38">
        <f>SUM(C38:C46)</f>
        <v>36</v>
      </c>
      <c r="D47" s="38">
        <f>SUM(D38:D46)</f>
        <v>47</v>
      </c>
      <c r="E47" s="38">
        <f t="shared" ref="E47:K47" si="13">SUM(E38:E46)</f>
        <v>8.7000000000000011</v>
      </c>
      <c r="F47" s="38">
        <f t="shared" si="13"/>
        <v>1.5</v>
      </c>
      <c r="G47" s="38">
        <f t="shared" si="13"/>
        <v>0</v>
      </c>
      <c r="H47" s="38">
        <f t="shared" si="13"/>
        <v>0</v>
      </c>
      <c r="I47" s="38">
        <f t="shared" si="13"/>
        <v>2.9</v>
      </c>
      <c r="J47" s="38">
        <f t="shared" si="13"/>
        <v>1.4</v>
      </c>
      <c r="K47" s="38">
        <f t="shared" si="13"/>
        <v>2.7</v>
      </c>
      <c r="L47" s="38">
        <f>SUM(L38:L46)</f>
        <v>1.5</v>
      </c>
      <c r="M47" s="38">
        <f t="shared" ref="M47:R47" si="14">SUM(M38:M46)</f>
        <v>1.5</v>
      </c>
      <c r="N47" s="38">
        <f t="shared" si="14"/>
        <v>1.4</v>
      </c>
      <c r="O47" s="38">
        <f t="shared" si="14"/>
        <v>2.9</v>
      </c>
      <c r="P47" s="38">
        <f t="shared" si="14"/>
        <v>2.9</v>
      </c>
      <c r="Q47" s="38">
        <f t="shared" si="14"/>
        <v>1.4</v>
      </c>
      <c r="R47" s="38">
        <f t="shared" si="14"/>
        <v>1</v>
      </c>
      <c r="S47" s="38">
        <f>SUM(S38:S46)</f>
        <v>21</v>
      </c>
      <c r="T47" s="38">
        <f>SUM(T38:T46)</f>
        <v>18</v>
      </c>
      <c r="U47" s="7">
        <f t="shared" si="11"/>
        <v>28.799999999999997</v>
      </c>
      <c r="V47" s="39">
        <f>SUM(V38:V46)/9</f>
        <v>0.64788733299826595</v>
      </c>
    </row>
    <row r="48" spans="2:22" ht="15" thickBot="1">
      <c r="B48" s="15"/>
      <c r="C48" s="16"/>
      <c r="D48" s="16"/>
      <c r="E48" s="17">
        <v>6</v>
      </c>
      <c r="F48" s="17">
        <v>1</v>
      </c>
      <c r="G48" s="17">
        <v>0</v>
      </c>
      <c r="H48" s="17">
        <v>0</v>
      </c>
      <c r="I48" s="17">
        <v>2</v>
      </c>
      <c r="J48" s="17">
        <v>1</v>
      </c>
      <c r="K48" s="17">
        <v>1</v>
      </c>
      <c r="L48" s="17">
        <v>1</v>
      </c>
      <c r="M48" s="17">
        <v>1</v>
      </c>
      <c r="N48" s="17">
        <v>1</v>
      </c>
      <c r="O48" s="17">
        <v>2</v>
      </c>
      <c r="P48" s="17">
        <v>2</v>
      </c>
      <c r="Q48" s="17">
        <v>1</v>
      </c>
      <c r="R48" s="17">
        <v>9</v>
      </c>
      <c r="S48" s="17">
        <v>9</v>
      </c>
      <c r="T48" s="16"/>
      <c r="U48" s="16"/>
      <c r="V48" s="18"/>
    </row>
    <row r="49" spans="2:22" ht="26.5" customHeight="1" thickBot="1">
      <c r="B49" s="21"/>
      <c r="C49" s="14"/>
      <c r="D49" s="14"/>
      <c r="E49" s="32"/>
      <c r="F49" s="53">
        <f>SUM(I48/I47)</f>
        <v>0.68965517241379315</v>
      </c>
      <c r="G49" s="53" t="e">
        <f t="shared" ref="G49:H49" si="15">SUM(G48/G47)</f>
        <v>#DIV/0!</v>
      </c>
      <c r="H49" s="53" t="e">
        <f t="shared" si="15"/>
        <v>#DIV/0!</v>
      </c>
      <c r="I49" s="54"/>
      <c r="J49" s="53">
        <f t="shared" ref="J49:Q49" si="16">SUM(J48/J47)</f>
        <v>0.7142857142857143</v>
      </c>
      <c r="K49" s="53">
        <f t="shared" si="16"/>
        <v>0.37037037037037035</v>
      </c>
      <c r="L49" s="53">
        <f t="shared" si="16"/>
        <v>0.66666666666666663</v>
      </c>
      <c r="M49" s="53">
        <f t="shared" si="16"/>
        <v>0.66666666666666663</v>
      </c>
      <c r="N49" s="53">
        <f t="shared" si="16"/>
        <v>0.7142857142857143</v>
      </c>
      <c r="O49" s="53">
        <f t="shared" si="16"/>
        <v>0.68965517241379315</v>
      </c>
      <c r="P49" s="53">
        <f t="shared" si="16"/>
        <v>0.68965517241379315</v>
      </c>
      <c r="Q49" s="55">
        <f t="shared" si="16"/>
        <v>0.7142857142857143</v>
      </c>
      <c r="R49" s="30">
        <f>SUM(R47/R48)</f>
        <v>0.1111111111111111</v>
      </c>
      <c r="S49" s="31">
        <f>SUM(S47/S48)</f>
        <v>2.3333333333333335</v>
      </c>
      <c r="T49" s="52"/>
      <c r="U49" s="29" t="s">
        <v>35</v>
      </c>
      <c r="V49" s="28" t="e" cm="1">
        <f t="array" ref="V49">SUM(E49:R49/14)</f>
        <v>#DIV/0!</v>
      </c>
    </row>
    <row r="51" spans="2:22" ht="27" customHeight="1" thickBot="1">
      <c r="F51" s="58">
        <v>33</v>
      </c>
    </row>
    <row r="52" spans="2:22">
      <c r="B52" s="40" t="s">
        <v>0</v>
      </c>
      <c r="C52" s="41" t="s">
        <v>1</v>
      </c>
      <c r="D52" s="41" t="s">
        <v>2</v>
      </c>
      <c r="E52" s="41" t="s">
        <v>3</v>
      </c>
      <c r="F52" s="41" t="s">
        <v>4</v>
      </c>
      <c r="G52" s="41" t="s">
        <v>5</v>
      </c>
      <c r="H52" s="41" t="s">
        <v>6</v>
      </c>
      <c r="I52" s="41" t="s">
        <v>7</v>
      </c>
      <c r="J52" s="41" t="s">
        <v>8</v>
      </c>
      <c r="K52" s="41" t="s">
        <v>9</v>
      </c>
      <c r="L52" s="41" t="s">
        <v>10</v>
      </c>
      <c r="M52" s="41" t="s">
        <v>11</v>
      </c>
      <c r="N52" s="41" t="s">
        <v>12</v>
      </c>
      <c r="O52" s="41" t="s">
        <v>13</v>
      </c>
      <c r="P52" s="41" t="s">
        <v>14</v>
      </c>
      <c r="Q52" s="41" t="s">
        <v>15</v>
      </c>
      <c r="R52" s="41" t="s">
        <v>16</v>
      </c>
      <c r="S52" s="41" t="s">
        <v>17</v>
      </c>
      <c r="T52" s="41" t="s">
        <v>18</v>
      </c>
      <c r="U52" s="41" t="s">
        <v>19</v>
      </c>
      <c r="V52" s="42" t="s">
        <v>21</v>
      </c>
    </row>
    <row r="53" spans="2:22">
      <c r="B53" s="2">
        <v>1</v>
      </c>
      <c r="C53" s="43">
        <v>5</v>
      </c>
      <c r="D53" s="25">
        <v>5</v>
      </c>
      <c r="E53" s="3">
        <v>1.1000000000000001</v>
      </c>
      <c r="F53" s="3"/>
      <c r="G53" s="4"/>
      <c r="H53" s="4"/>
      <c r="I53" s="4"/>
      <c r="J53" s="4">
        <v>1.3</v>
      </c>
      <c r="K53" s="4"/>
      <c r="L53" s="4"/>
      <c r="M53" s="4"/>
      <c r="N53" s="4"/>
      <c r="O53" s="4">
        <v>1.5</v>
      </c>
      <c r="P53" s="5"/>
      <c r="Q53" s="5"/>
      <c r="R53" s="6">
        <v>1</v>
      </c>
      <c r="S53" s="6">
        <v>3</v>
      </c>
      <c r="T53" s="7">
        <v>3</v>
      </c>
      <c r="U53" s="7">
        <f>SUM(E53:Q53)</f>
        <v>3.9000000000000004</v>
      </c>
      <c r="V53" s="27">
        <f>IF(U53=0,"",T53/U53)</f>
        <v>0.76923076923076916</v>
      </c>
    </row>
    <row r="54" spans="2:22">
      <c r="B54" s="2">
        <v>2</v>
      </c>
      <c r="C54" s="43">
        <v>4</v>
      </c>
      <c r="D54" s="25">
        <v>5</v>
      </c>
      <c r="E54" s="3"/>
      <c r="F54" s="3">
        <v>1.5</v>
      </c>
      <c r="G54" s="4"/>
      <c r="H54" s="4"/>
      <c r="I54" s="4">
        <v>1.3</v>
      </c>
      <c r="J54" s="4"/>
      <c r="K54" s="4"/>
      <c r="L54" s="4"/>
      <c r="M54" s="4"/>
      <c r="N54" s="4"/>
      <c r="O54" s="4"/>
      <c r="P54" s="5">
        <v>1.1000000000000001</v>
      </c>
      <c r="Q54" s="5"/>
      <c r="R54" s="6"/>
      <c r="S54" s="6">
        <v>2</v>
      </c>
      <c r="T54" s="7">
        <v>2</v>
      </c>
      <c r="U54" s="7">
        <f t="shared" ref="U54:U62" si="17">SUM(E54:Q54)</f>
        <v>3.9</v>
      </c>
      <c r="V54" s="27">
        <f t="shared" ref="V54:V61" si="18">IF(U54=0,"",T54/U54)</f>
        <v>0.51282051282051289</v>
      </c>
    </row>
    <row r="55" spans="2:22">
      <c r="B55" s="2">
        <v>3</v>
      </c>
      <c r="C55" s="43">
        <v>3</v>
      </c>
      <c r="D55" s="25">
        <v>5</v>
      </c>
      <c r="E55" s="3"/>
      <c r="F55" s="3"/>
      <c r="G55" s="4"/>
      <c r="H55" s="4"/>
      <c r="I55" s="4"/>
      <c r="J55" s="4"/>
      <c r="K55" s="4">
        <v>1.1000000000000001</v>
      </c>
      <c r="L55" s="4"/>
      <c r="M55" s="4"/>
      <c r="N55" s="4"/>
      <c r="O55" s="4"/>
      <c r="P55" s="5"/>
      <c r="Q55" s="5"/>
      <c r="R55" s="6"/>
      <c r="S55" s="6">
        <v>2</v>
      </c>
      <c r="T55" s="7">
        <v>1</v>
      </c>
      <c r="U55" s="7">
        <f t="shared" si="17"/>
        <v>1.1000000000000001</v>
      </c>
      <c r="V55" s="27">
        <f t="shared" si="18"/>
        <v>0.90909090909090906</v>
      </c>
    </row>
    <row r="56" spans="2:22">
      <c r="B56" s="2">
        <v>4</v>
      </c>
      <c r="C56" s="43">
        <v>4</v>
      </c>
      <c r="D56" s="25">
        <v>5</v>
      </c>
      <c r="E56" s="3">
        <v>1.1000000000000001</v>
      </c>
      <c r="F56" s="3"/>
      <c r="G56" s="4"/>
      <c r="H56" s="4"/>
      <c r="I56" s="4"/>
      <c r="J56" s="4"/>
      <c r="K56" s="4"/>
      <c r="L56" s="4"/>
      <c r="M56" s="4"/>
      <c r="N56" s="4">
        <v>1.1000000000000001</v>
      </c>
      <c r="O56" s="4"/>
      <c r="P56" s="5"/>
      <c r="Q56" s="5"/>
      <c r="R56" s="6">
        <v>0</v>
      </c>
      <c r="S56" s="6">
        <v>3</v>
      </c>
      <c r="T56" s="7">
        <v>2</v>
      </c>
      <c r="U56" s="7">
        <f t="shared" si="17"/>
        <v>2.2000000000000002</v>
      </c>
      <c r="V56" s="27">
        <f t="shared" si="18"/>
        <v>0.90909090909090906</v>
      </c>
    </row>
    <row r="57" spans="2:22">
      <c r="B57" s="2">
        <v>5</v>
      </c>
      <c r="C57" s="43">
        <v>5</v>
      </c>
      <c r="D57" s="25">
        <v>7</v>
      </c>
      <c r="E57" s="3">
        <v>1.1000000000000001</v>
      </c>
      <c r="F57" s="3"/>
      <c r="G57" s="4"/>
      <c r="H57" s="4"/>
      <c r="I57" s="4">
        <v>1.4</v>
      </c>
      <c r="J57" s="4"/>
      <c r="K57" s="4"/>
      <c r="L57" s="4"/>
      <c r="M57" s="4"/>
      <c r="N57" s="4"/>
      <c r="O57" s="4"/>
      <c r="P57" s="5">
        <v>1.4</v>
      </c>
      <c r="Q57" s="5"/>
      <c r="R57" s="6"/>
      <c r="S57" s="6">
        <v>2</v>
      </c>
      <c r="T57" s="7">
        <v>3</v>
      </c>
      <c r="U57" s="7">
        <f t="shared" si="17"/>
        <v>3.9</v>
      </c>
      <c r="V57" s="27">
        <f t="shared" si="18"/>
        <v>0.76923076923076927</v>
      </c>
    </row>
    <row r="58" spans="2:22">
      <c r="B58" s="2">
        <v>6</v>
      </c>
      <c r="C58" s="43">
        <v>4</v>
      </c>
      <c r="D58" s="25">
        <v>5</v>
      </c>
      <c r="E58" s="3">
        <v>1.1000000000000001</v>
      </c>
      <c r="F58" s="3"/>
      <c r="G58" s="4"/>
      <c r="H58" s="4"/>
      <c r="I58" s="4"/>
      <c r="J58" s="4"/>
      <c r="K58" s="4"/>
      <c r="L58" s="4"/>
      <c r="M58" s="4"/>
      <c r="N58" s="4">
        <v>1.1000000000000001</v>
      </c>
      <c r="O58" s="4"/>
      <c r="P58" s="5"/>
      <c r="Q58" s="5"/>
      <c r="R58" s="6">
        <v>0</v>
      </c>
      <c r="S58" s="6">
        <v>2</v>
      </c>
      <c r="T58" s="7">
        <v>2</v>
      </c>
      <c r="U58" s="7">
        <f t="shared" si="17"/>
        <v>2.2000000000000002</v>
      </c>
      <c r="V58" s="27">
        <f t="shared" si="18"/>
        <v>0.90909090909090906</v>
      </c>
    </row>
    <row r="59" spans="2:22">
      <c r="B59" s="2">
        <v>7</v>
      </c>
      <c r="C59" s="43">
        <v>4</v>
      </c>
      <c r="D59" s="25">
        <v>5</v>
      </c>
      <c r="E59" s="3">
        <v>1.1000000000000001</v>
      </c>
      <c r="F59" s="3"/>
      <c r="G59" s="4"/>
      <c r="H59" s="4"/>
      <c r="I59" s="4"/>
      <c r="J59" s="4"/>
      <c r="K59" s="4"/>
      <c r="L59" s="4"/>
      <c r="M59" s="4"/>
      <c r="N59" s="4"/>
      <c r="O59" s="4">
        <v>1.4</v>
      </c>
      <c r="P59" s="5"/>
      <c r="Q59" s="5"/>
      <c r="R59" s="6">
        <v>0</v>
      </c>
      <c r="S59" s="6">
        <v>4</v>
      </c>
      <c r="T59" s="7">
        <v>2</v>
      </c>
      <c r="U59" s="7">
        <f t="shared" si="17"/>
        <v>2.5</v>
      </c>
      <c r="V59" s="27">
        <f t="shared" si="18"/>
        <v>0.8</v>
      </c>
    </row>
    <row r="60" spans="2:22">
      <c r="B60" s="2">
        <v>8</v>
      </c>
      <c r="C60" s="43">
        <v>4</v>
      </c>
      <c r="D60" s="25">
        <v>5</v>
      </c>
      <c r="E60" s="3">
        <v>1.1000000000000001</v>
      </c>
      <c r="F60" s="3"/>
      <c r="G60" s="4"/>
      <c r="H60" s="4"/>
      <c r="I60" s="4"/>
      <c r="J60" s="4"/>
      <c r="K60" s="4"/>
      <c r="L60" s="4"/>
      <c r="M60" s="4">
        <v>1.1000000000000001</v>
      </c>
      <c r="N60" s="4"/>
      <c r="O60" s="4"/>
      <c r="P60" s="5"/>
      <c r="Q60" s="5"/>
      <c r="R60" s="6">
        <v>0</v>
      </c>
      <c r="S60" s="6">
        <v>1</v>
      </c>
      <c r="T60" s="7">
        <v>2</v>
      </c>
      <c r="U60" s="7">
        <f t="shared" si="17"/>
        <v>2.2000000000000002</v>
      </c>
      <c r="V60" s="27">
        <f t="shared" si="18"/>
        <v>0.90909090909090906</v>
      </c>
    </row>
    <row r="61" spans="2:22" ht="15" thickBot="1">
      <c r="B61" s="8">
        <v>9</v>
      </c>
      <c r="C61" s="44">
        <v>3</v>
      </c>
      <c r="D61" s="26">
        <v>5</v>
      </c>
      <c r="E61" s="9"/>
      <c r="F61" s="9"/>
      <c r="G61" s="10"/>
      <c r="H61" s="10"/>
      <c r="I61" s="10"/>
      <c r="J61" s="10"/>
      <c r="K61" s="10"/>
      <c r="L61" s="10">
        <v>1.5</v>
      </c>
      <c r="M61" s="4"/>
      <c r="N61" s="10"/>
      <c r="O61" s="10"/>
      <c r="P61" s="11"/>
      <c r="Q61" s="11">
        <v>1.4</v>
      </c>
      <c r="R61" s="12">
        <v>0</v>
      </c>
      <c r="S61" s="12">
        <v>2</v>
      </c>
      <c r="T61" s="13">
        <v>1</v>
      </c>
      <c r="U61" s="7">
        <f t="shared" si="17"/>
        <v>2.9</v>
      </c>
      <c r="V61" s="27">
        <f t="shared" si="18"/>
        <v>0.34482758620689657</v>
      </c>
    </row>
    <row r="62" spans="2:22" ht="15" thickBot="1">
      <c r="B62" s="37" t="s">
        <v>20</v>
      </c>
      <c r="C62" s="38">
        <f>SUM(C53:C61)</f>
        <v>36</v>
      </c>
      <c r="D62" s="38">
        <f>SUM(D53:D61)</f>
        <v>47</v>
      </c>
      <c r="E62" s="38">
        <f t="shared" ref="E62:K62" si="19">SUM(E53:E61)</f>
        <v>6.6</v>
      </c>
      <c r="F62" s="38">
        <f t="shared" si="19"/>
        <v>1.5</v>
      </c>
      <c r="G62" s="38">
        <f t="shared" si="19"/>
        <v>0</v>
      </c>
      <c r="H62" s="38">
        <f t="shared" si="19"/>
        <v>0</v>
      </c>
      <c r="I62" s="38">
        <f t="shared" si="19"/>
        <v>2.7</v>
      </c>
      <c r="J62" s="38">
        <f t="shared" si="19"/>
        <v>1.3</v>
      </c>
      <c r="K62" s="38">
        <f t="shared" si="19"/>
        <v>1.1000000000000001</v>
      </c>
      <c r="L62" s="38">
        <f>SUM(L53:L61)</f>
        <v>1.5</v>
      </c>
      <c r="M62" s="38">
        <f t="shared" ref="M62:R62" si="20">SUM(M53:M61)</f>
        <v>1.1000000000000001</v>
      </c>
      <c r="N62" s="38">
        <f t="shared" si="20"/>
        <v>2.2000000000000002</v>
      </c>
      <c r="O62" s="38">
        <f t="shared" si="20"/>
        <v>2.9</v>
      </c>
      <c r="P62" s="38">
        <f t="shared" si="20"/>
        <v>2.5</v>
      </c>
      <c r="Q62" s="38">
        <f t="shared" si="20"/>
        <v>1.4</v>
      </c>
      <c r="R62" s="38">
        <f t="shared" si="20"/>
        <v>1</v>
      </c>
      <c r="S62" s="38">
        <f>SUM(S53:S61)</f>
        <v>21</v>
      </c>
      <c r="T62" s="38">
        <f>SUM(T53:T61)</f>
        <v>18</v>
      </c>
      <c r="U62" s="7">
        <f t="shared" si="17"/>
        <v>24.799999999999997</v>
      </c>
      <c r="V62" s="39">
        <f>SUM(V53:V61)/9</f>
        <v>0.75916369709473164</v>
      </c>
    </row>
    <row r="63" spans="2:22" ht="15" thickBot="1">
      <c r="B63" s="15"/>
      <c r="C63" s="16"/>
      <c r="D63" s="16"/>
      <c r="E63" s="17">
        <v>6</v>
      </c>
      <c r="F63" s="17">
        <v>1</v>
      </c>
      <c r="G63" s="17">
        <v>0</v>
      </c>
      <c r="H63" s="17">
        <v>0</v>
      </c>
      <c r="I63" s="17">
        <v>2</v>
      </c>
      <c r="J63" s="17">
        <v>1</v>
      </c>
      <c r="K63" s="17">
        <v>1</v>
      </c>
      <c r="L63" s="17">
        <v>1</v>
      </c>
      <c r="M63" s="17">
        <v>1</v>
      </c>
      <c r="N63" s="17">
        <v>1</v>
      </c>
      <c r="O63" s="17">
        <v>2</v>
      </c>
      <c r="P63" s="17">
        <v>2</v>
      </c>
      <c r="Q63" s="17">
        <v>1</v>
      </c>
      <c r="R63" s="17">
        <v>9</v>
      </c>
      <c r="S63" s="17">
        <v>9</v>
      </c>
      <c r="T63" s="16"/>
      <c r="U63" s="16"/>
      <c r="V63" s="18"/>
    </row>
    <row r="64" spans="2:22" ht="28" customHeight="1" thickBot="1">
      <c r="B64" s="21"/>
      <c r="C64" s="14"/>
      <c r="D64" s="14"/>
      <c r="E64" s="32"/>
      <c r="F64" s="53">
        <f>SUM(I63/I62)</f>
        <v>0.7407407407407407</v>
      </c>
      <c r="G64" s="53" t="e">
        <f t="shared" ref="G64:H64" si="21">SUM(G63/G62)</f>
        <v>#DIV/0!</v>
      </c>
      <c r="H64" s="53" t="e">
        <f t="shared" si="21"/>
        <v>#DIV/0!</v>
      </c>
      <c r="I64" s="54"/>
      <c r="J64" s="53">
        <f t="shared" ref="J64:Q64" si="22">SUM(J63/J62)</f>
        <v>0.76923076923076916</v>
      </c>
      <c r="K64" s="53">
        <f t="shared" si="22"/>
        <v>0.90909090909090906</v>
      </c>
      <c r="L64" s="53">
        <f t="shared" si="22"/>
        <v>0.66666666666666663</v>
      </c>
      <c r="M64" s="53">
        <f t="shared" si="22"/>
        <v>0.90909090909090906</v>
      </c>
      <c r="N64" s="53">
        <f t="shared" si="22"/>
        <v>0.45454545454545453</v>
      </c>
      <c r="O64" s="53">
        <f t="shared" si="22"/>
        <v>0.68965517241379315</v>
      </c>
      <c r="P64" s="53">
        <f t="shared" si="22"/>
        <v>0.8</v>
      </c>
      <c r="Q64" s="55">
        <f t="shared" si="22"/>
        <v>0.7142857142857143</v>
      </c>
      <c r="R64" s="30">
        <f>SUM(R62/R63)</f>
        <v>0.1111111111111111</v>
      </c>
      <c r="S64" s="31">
        <f>SUM(S62/S63)</f>
        <v>2.3333333333333335</v>
      </c>
      <c r="T64" s="52"/>
      <c r="U64" s="29" t="s">
        <v>35</v>
      </c>
      <c r="V64" s="28" t="e" cm="1">
        <f t="array" ref="V64">SUM(E64:R64/14)</f>
        <v>#DIV/0!</v>
      </c>
    </row>
  </sheetData>
  <phoneticPr fontId="9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E7E57-A25D-413A-8D07-7D9F7EF07AE3}">
  <dimension ref="C4:I13"/>
  <sheetViews>
    <sheetView workbookViewId="0">
      <selection activeCell="E23" sqref="E23"/>
    </sheetView>
  </sheetViews>
  <sheetFormatPr defaultRowHeight="14.5"/>
  <cols>
    <col min="9" max="9" width="4.1796875" customWidth="1"/>
  </cols>
  <sheetData>
    <row r="4" spans="3:9" ht="15.5">
      <c r="C4" s="47"/>
      <c r="D4" s="50">
        <v>1</v>
      </c>
      <c r="E4" s="50">
        <v>2</v>
      </c>
      <c r="F4" s="50">
        <v>3</v>
      </c>
      <c r="G4" s="50">
        <v>4</v>
      </c>
      <c r="H4" s="50">
        <v>5</v>
      </c>
      <c r="I4" s="47"/>
    </row>
    <row r="5" spans="3:9" ht="23.15" customHeight="1">
      <c r="C5" s="48" t="s">
        <v>36</v>
      </c>
      <c r="D5" s="45">
        <v>1</v>
      </c>
      <c r="E5" s="45">
        <v>1</v>
      </c>
      <c r="F5" s="45">
        <v>1.5</v>
      </c>
      <c r="G5" s="45">
        <v>1.6</v>
      </c>
      <c r="H5" s="46">
        <v>1.7</v>
      </c>
      <c r="I5" s="47"/>
    </row>
    <row r="6" spans="3:9" ht="23.15" customHeight="1">
      <c r="C6" s="48" t="s">
        <v>37</v>
      </c>
      <c r="D6" s="45">
        <v>1</v>
      </c>
      <c r="E6" s="45">
        <v>2</v>
      </c>
      <c r="F6" s="45">
        <v>1.4</v>
      </c>
      <c r="G6" s="45">
        <v>1.5</v>
      </c>
      <c r="H6" s="46">
        <v>1.6</v>
      </c>
      <c r="I6" s="47"/>
    </row>
    <row r="7" spans="3:9" ht="20.5" customHeight="1">
      <c r="C7" s="48" t="s">
        <v>38</v>
      </c>
      <c r="D7" s="45">
        <v>1</v>
      </c>
      <c r="E7" s="45">
        <v>2.25</v>
      </c>
      <c r="F7" s="45">
        <v>1.3</v>
      </c>
      <c r="G7" s="45">
        <v>1.4</v>
      </c>
      <c r="H7" s="46">
        <v>1.5</v>
      </c>
      <c r="I7" s="47"/>
    </row>
    <row r="8" spans="3:9" ht="22" customHeight="1">
      <c r="C8" s="48" t="s">
        <v>39</v>
      </c>
      <c r="D8" s="45">
        <v>1</v>
      </c>
      <c r="E8" s="45">
        <v>2.5</v>
      </c>
      <c r="F8" s="45">
        <v>1.2</v>
      </c>
      <c r="G8" s="45">
        <v>1.3</v>
      </c>
      <c r="H8" s="46">
        <v>1.4</v>
      </c>
      <c r="I8" s="47"/>
    </row>
    <row r="9" spans="3:9">
      <c r="C9" s="47"/>
      <c r="D9" s="47"/>
      <c r="E9" s="47">
        <v>3</v>
      </c>
      <c r="F9" s="47"/>
      <c r="G9" s="47"/>
      <c r="H9" s="47"/>
      <c r="I9" s="47"/>
    </row>
    <row r="13" spans="3:9" ht="18.5">
      <c r="D13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61D97-EC2C-4F74-8D4D-D7501E596D2A}">
  <dimension ref="B3:V44"/>
  <sheetViews>
    <sheetView topLeftCell="A14" workbookViewId="0">
      <selection activeCell="D18" sqref="D18:J22"/>
    </sheetView>
  </sheetViews>
  <sheetFormatPr defaultRowHeight="14.5"/>
  <cols>
    <col min="20" max="20" width="16" customWidth="1"/>
    <col min="21" max="21" width="14.54296875" customWidth="1"/>
    <col min="22" max="22" width="15.453125" customWidth="1"/>
  </cols>
  <sheetData>
    <row r="3" spans="2:22" ht="16" thickBot="1">
      <c r="F3" s="100" t="s">
        <v>50</v>
      </c>
    </row>
    <row r="4" spans="2:22" ht="23.15" customHeight="1">
      <c r="B4" s="40" t="s">
        <v>0</v>
      </c>
      <c r="C4" s="41" t="s">
        <v>1</v>
      </c>
      <c r="D4" s="41" t="s">
        <v>2</v>
      </c>
      <c r="E4" s="41" t="s">
        <v>3</v>
      </c>
      <c r="F4" s="99" t="s">
        <v>45</v>
      </c>
      <c r="G4" s="41" t="s">
        <v>5</v>
      </c>
      <c r="H4" s="41" t="s">
        <v>6</v>
      </c>
      <c r="I4" s="41" t="s">
        <v>7</v>
      </c>
      <c r="J4" s="41" t="s">
        <v>8</v>
      </c>
      <c r="K4" s="41" t="s">
        <v>9</v>
      </c>
      <c r="L4" s="41" t="s">
        <v>10</v>
      </c>
      <c r="M4" s="41" t="s">
        <v>11</v>
      </c>
      <c r="N4" s="41" t="s">
        <v>12</v>
      </c>
      <c r="O4" s="41" t="s">
        <v>44</v>
      </c>
      <c r="P4" s="41" t="s">
        <v>14</v>
      </c>
      <c r="Q4" s="41" t="s">
        <v>43</v>
      </c>
      <c r="R4" s="41" t="s">
        <v>16</v>
      </c>
      <c r="S4" s="41" t="s">
        <v>17</v>
      </c>
      <c r="T4" s="41" t="s">
        <v>18</v>
      </c>
      <c r="U4" s="41" t="s">
        <v>19</v>
      </c>
      <c r="V4" s="42" t="s">
        <v>21</v>
      </c>
    </row>
    <row r="5" spans="2:22">
      <c r="B5" s="2">
        <v>1</v>
      </c>
      <c r="C5" s="43">
        <v>4</v>
      </c>
      <c r="D5" s="25">
        <v>5</v>
      </c>
      <c r="E5" s="3">
        <v>2.25</v>
      </c>
      <c r="F5" s="3"/>
      <c r="G5" s="4"/>
      <c r="H5" s="4"/>
      <c r="I5" s="4"/>
      <c r="J5" s="4"/>
      <c r="K5" s="4"/>
      <c r="L5" s="4"/>
      <c r="M5" s="4">
        <v>2.5</v>
      </c>
      <c r="N5" s="4"/>
      <c r="O5" s="4"/>
      <c r="P5" s="5">
        <v>2</v>
      </c>
      <c r="Q5" s="5"/>
      <c r="R5" s="6"/>
      <c r="S5" s="6">
        <v>2</v>
      </c>
      <c r="T5" s="7">
        <v>2</v>
      </c>
      <c r="U5" s="7">
        <f>SUM(E5:Q5)</f>
        <v>6.75</v>
      </c>
      <c r="V5" s="156">
        <f>IF(U5=0,"",T5/U5)</f>
        <v>0.29629629629629628</v>
      </c>
    </row>
    <row r="6" spans="2:22">
      <c r="B6" s="2">
        <v>2</v>
      </c>
      <c r="C6" s="43">
        <v>3</v>
      </c>
      <c r="D6" s="25">
        <v>3</v>
      </c>
      <c r="E6" s="3"/>
      <c r="F6" s="3"/>
      <c r="G6" s="4"/>
      <c r="H6" s="4"/>
      <c r="I6" s="4"/>
      <c r="J6" s="4"/>
      <c r="K6" s="4"/>
      <c r="L6" s="4"/>
      <c r="M6" s="4">
        <v>1</v>
      </c>
      <c r="N6" s="4"/>
      <c r="O6" s="4"/>
      <c r="P6" s="5"/>
      <c r="Q6" s="5"/>
      <c r="R6" s="6">
        <v>1</v>
      </c>
      <c r="S6" s="6">
        <v>2</v>
      </c>
      <c r="T6" s="7">
        <v>1</v>
      </c>
      <c r="U6" s="7">
        <f t="shared" ref="U6:U13" si="0">SUM(E6:Q6)</f>
        <v>1</v>
      </c>
      <c r="V6" s="155">
        <f t="shared" ref="V6:V12" si="1">IF(U6=0,"",T6/U6)</f>
        <v>1</v>
      </c>
    </row>
    <row r="7" spans="2:22">
      <c r="B7" s="2">
        <v>3</v>
      </c>
      <c r="C7" s="43">
        <v>5</v>
      </c>
      <c r="D7" s="25">
        <v>7</v>
      </c>
      <c r="E7" s="3">
        <v>2.25</v>
      </c>
      <c r="F7" s="3">
        <v>3</v>
      </c>
      <c r="G7" s="4"/>
      <c r="H7" s="4"/>
      <c r="I7" s="4"/>
      <c r="J7" s="4"/>
      <c r="K7" s="4">
        <v>3</v>
      </c>
      <c r="L7" s="4"/>
      <c r="M7" s="4"/>
      <c r="N7" s="4"/>
      <c r="O7" s="4"/>
      <c r="P7" s="5"/>
      <c r="Q7" s="5"/>
      <c r="R7" s="6"/>
      <c r="S7" s="6">
        <v>3</v>
      </c>
      <c r="T7" s="7">
        <v>3</v>
      </c>
      <c r="U7" s="7">
        <f t="shared" si="0"/>
        <v>8.25</v>
      </c>
      <c r="V7" s="157">
        <f>IF(U7=0,"",T7/U7)</f>
        <v>0.36363636363636365</v>
      </c>
    </row>
    <row r="8" spans="2:22">
      <c r="B8" s="2">
        <v>4</v>
      </c>
      <c r="C8" s="43">
        <v>4</v>
      </c>
      <c r="D8" s="25">
        <v>4</v>
      </c>
      <c r="E8" s="3">
        <v>1</v>
      </c>
      <c r="F8" s="3"/>
      <c r="G8" s="4"/>
      <c r="H8" s="4"/>
      <c r="I8" s="4"/>
      <c r="J8" s="4"/>
      <c r="K8" s="4"/>
      <c r="L8" s="4"/>
      <c r="M8" s="4"/>
      <c r="N8" s="4">
        <v>2.25</v>
      </c>
      <c r="O8" s="4"/>
      <c r="P8" s="5"/>
      <c r="Q8" s="5"/>
      <c r="R8" s="6">
        <v>1</v>
      </c>
      <c r="S8" s="6">
        <v>2</v>
      </c>
      <c r="T8" s="7">
        <v>2</v>
      </c>
      <c r="U8" s="7">
        <f t="shared" si="0"/>
        <v>3.25</v>
      </c>
      <c r="V8" s="97">
        <f t="shared" si="1"/>
        <v>0.61538461538461542</v>
      </c>
    </row>
    <row r="9" spans="2:22">
      <c r="B9" s="2">
        <v>5</v>
      </c>
      <c r="C9" s="43">
        <v>4</v>
      </c>
      <c r="D9" s="25">
        <v>4</v>
      </c>
      <c r="E9" s="3">
        <v>2</v>
      </c>
      <c r="F9" s="3"/>
      <c r="G9" s="4"/>
      <c r="H9" s="4"/>
      <c r="I9" s="4"/>
      <c r="J9" s="4">
        <v>2</v>
      </c>
      <c r="K9" s="4"/>
      <c r="L9" s="4"/>
      <c r="M9" s="4"/>
      <c r="N9" s="4"/>
      <c r="O9" s="4"/>
      <c r="P9" s="5"/>
      <c r="Q9" s="5"/>
      <c r="R9" s="6">
        <v>1</v>
      </c>
      <c r="S9" s="6">
        <v>2</v>
      </c>
      <c r="T9" s="7">
        <v>2</v>
      </c>
      <c r="U9" s="7">
        <f t="shared" si="0"/>
        <v>4</v>
      </c>
      <c r="V9" s="97">
        <f t="shared" si="1"/>
        <v>0.5</v>
      </c>
    </row>
    <row r="10" spans="2:22">
      <c r="B10" s="2">
        <v>6</v>
      </c>
      <c r="C10" s="43">
        <v>3</v>
      </c>
      <c r="D10" s="25">
        <v>3</v>
      </c>
      <c r="E10" s="3"/>
      <c r="F10" s="3"/>
      <c r="G10" s="4">
        <v>2</v>
      </c>
      <c r="H10" s="4"/>
      <c r="I10" s="4"/>
      <c r="J10" s="4"/>
      <c r="K10" s="4"/>
      <c r="L10" s="4"/>
      <c r="M10" s="4"/>
      <c r="N10" s="4"/>
      <c r="O10" s="4"/>
      <c r="P10" s="5"/>
      <c r="Q10" s="5"/>
      <c r="R10" s="6">
        <v>1</v>
      </c>
      <c r="S10" s="6">
        <v>2</v>
      </c>
      <c r="T10" s="7">
        <v>1</v>
      </c>
      <c r="U10" s="7">
        <f t="shared" si="0"/>
        <v>2</v>
      </c>
      <c r="V10" s="97">
        <f t="shared" si="1"/>
        <v>0.5</v>
      </c>
    </row>
    <row r="11" spans="2:22">
      <c r="B11" s="2">
        <v>7</v>
      </c>
      <c r="C11" s="43">
        <v>4</v>
      </c>
      <c r="D11" s="25">
        <v>4</v>
      </c>
      <c r="E11" s="3">
        <v>1</v>
      </c>
      <c r="F11" s="3"/>
      <c r="G11" s="4"/>
      <c r="H11" s="4"/>
      <c r="I11" s="4"/>
      <c r="J11" s="4"/>
      <c r="K11" s="4"/>
      <c r="L11" s="4"/>
      <c r="M11" s="4"/>
      <c r="N11" s="4"/>
      <c r="O11" s="4">
        <v>2.25</v>
      </c>
      <c r="P11" s="5"/>
      <c r="Q11" s="5"/>
      <c r="R11" s="6">
        <v>1</v>
      </c>
      <c r="S11" s="6">
        <v>2</v>
      </c>
      <c r="T11" s="7">
        <v>2</v>
      </c>
      <c r="U11" s="7">
        <f t="shared" si="0"/>
        <v>3.25</v>
      </c>
      <c r="V11" s="97">
        <f t="shared" si="1"/>
        <v>0.61538461538461542</v>
      </c>
    </row>
    <row r="12" spans="2:22">
      <c r="B12" s="2">
        <v>8</v>
      </c>
      <c r="C12" s="43">
        <v>4</v>
      </c>
      <c r="D12" s="25">
        <v>3</v>
      </c>
      <c r="E12" s="3">
        <v>1</v>
      </c>
      <c r="F12" s="3"/>
      <c r="G12" s="4"/>
      <c r="H12" s="4"/>
      <c r="I12" s="4"/>
      <c r="J12" s="4"/>
      <c r="K12" s="4"/>
      <c r="L12" s="4"/>
      <c r="M12" s="4"/>
      <c r="N12" s="4">
        <v>1</v>
      </c>
      <c r="O12" s="4"/>
      <c r="P12" s="5"/>
      <c r="Q12" s="5"/>
      <c r="R12" s="6">
        <v>1</v>
      </c>
      <c r="S12" s="6">
        <v>1</v>
      </c>
      <c r="T12" s="7">
        <v>2</v>
      </c>
      <c r="U12" s="7">
        <f t="shared" si="0"/>
        <v>2</v>
      </c>
      <c r="V12" s="155">
        <f t="shared" si="1"/>
        <v>1</v>
      </c>
    </row>
    <row r="13" spans="2:22" ht="15" thickBot="1">
      <c r="B13" s="158">
        <v>9</v>
      </c>
      <c r="C13" s="61">
        <v>4</v>
      </c>
      <c r="D13" s="159">
        <v>4</v>
      </c>
      <c r="E13" s="160">
        <v>1</v>
      </c>
      <c r="F13" s="160"/>
      <c r="G13" s="161"/>
      <c r="H13" s="161"/>
      <c r="I13" s="161"/>
      <c r="J13" s="161"/>
      <c r="K13" s="161"/>
      <c r="L13" s="161">
        <v>2.25</v>
      </c>
      <c r="M13" s="161"/>
      <c r="N13" s="161"/>
      <c r="O13" s="161"/>
      <c r="P13" s="162"/>
      <c r="Q13" s="162"/>
      <c r="R13" s="163">
        <v>1</v>
      </c>
      <c r="S13" s="163">
        <v>2</v>
      </c>
      <c r="T13" s="164">
        <v>2</v>
      </c>
      <c r="U13" s="164">
        <f t="shared" si="0"/>
        <v>3.25</v>
      </c>
      <c r="V13" s="165">
        <f>IF(U13=0,"",T13/U13)</f>
        <v>0.61538461538461542</v>
      </c>
    </row>
    <row r="14" spans="2:22" ht="21" customHeight="1" thickBot="1">
      <c r="B14" s="37" t="s">
        <v>20</v>
      </c>
      <c r="C14" s="65">
        <f>SUM(C5:C13)</f>
        <v>35</v>
      </c>
      <c r="D14" s="38">
        <f>SUM(D5:D13)</f>
        <v>37</v>
      </c>
      <c r="E14" s="38">
        <f>SUM(E5:E13)</f>
        <v>10.5</v>
      </c>
      <c r="F14" s="38">
        <f t="shared" ref="F14:K14" si="2">SUM(F5:F13)</f>
        <v>3</v>
      </c>
      <c r="G14" s="38">
        <f>SUM(G5:G13)</f>
        <v>2</v>
      </c>
      <c r="H14" s="38">
        <f t="shared" si="2"/>
        <v>0</v>
      </c>
      <c r="I14" s="38">
        <f t="shared" si="2"/>
        <v>0</v>
      </c>
      <c r="J14" s="38">
        <f t="shared" si="2"/>
        <v>2</v>
      </c>
      <c r="K14" s="38">
        <f t="shared" si="2"/>
        <v>3</v>
      </c>
      <c r="L14" s="38">
        <f>SUM(L5:L13)</f>
        <v>2.25</v>
      </c>
      <c r="M14" s="38">
        <f>SUM(M5:M13)</f>
        <v>3.5</v>
      </c>
      <c r="N14" s="38">
        <f>SUM(N5:N13)</f>
        <v>3.25</v>
      </c>
      <c r="O14" s="38">
        <f>SUM(O7:O13)</f>
        <v>2.25</v>
      </c>
      <c r="P14" s="38">
        <f>SUM(P5:P13)</f>
        <v>2</v>
      </c>
      <c r="Q14" s="38">
        <f>SUM(Q5:Q13)</f>
        <v>0</v>
      </c>
      <c r="R14" s="153">
        <f>SUM(R5:R13)</f>
        <v>7</v>
      </c>
      <c r="S14" s="154">
        <f>SUM(S5:S13)</f>
        <v>18</v>
      </c>
      <c r="T14" s="144">
        <f>SUM(T5:T13)</f>
        <v>17</v>
      </c>
      <c r="U14" s="176">
        <f>SUM(E14:Q14)</f>
        <v>33.75</v>
      </c>
      <c r="V14" s="146">
        <f>SUM(V5:V13)/9</f>
        <v>0.61178738956516732</v>
      </c>
    </row>
    <row r="15" spans="2:22" ht="21" customHeight="1" thickBot="1">
      <c r="B15" s="166"/>
      <c r="C15" s="167"/>
      <c r="D15" s="168"/>
      <c r="E15" s="169">
        <v>7</v>
      </c>
      <c r="F15" s="170">
        <v>1</v>
      </c>
      <c r="G15" s="170">
        <v>1</v>
      </c>
      <c r="H15" s="170"/>
      <c r="I15" s="170"/>
      <c r="J15" s="170">
        <v>1</v>
      </c>
      <c r="K15" s="170">
        <v>1</v>
      </c>
      <c r="L15" s="170">
        <v>1</v>
      </c>
      <c r="M15" s="170">
        <v>2</v>
      </c>
      <c r="N15" s="170">
        <v>2</v>
      </c>
      <c r="O15" s="170">
        <v>2</v>
      </c>
      <c r="P15" s="170">
        <v>1</v>
      </c>
      <c r="Q15" s="171">
        <v>0</v>
      </c>
      <c r="R15" s="172">
        <v>9</v>
      </c>
      <c r="S15" s="173">
        <v>9</v>
      </c>
      <c r="T15" s="174"/>
      <c r="U15" s="168"/>
      <c r="V15" s="175"/>
    </row>
    <row r="16" spans="2:22" ht="25.5" customHeight="1" thickBot="1">
      <c r="B16" s="21"/>
      <c r="C16" s="83"/>
      <c r="D16" s="14"/>
      <c r="E16" s="152">
        <f>SUM(E15/E14)</f>
        <v>0.66666666666666663</v>
      </c>
      <c r="F16" s="152">
        <f>SUM(F15/F14)</f>
        <v>0.33333333333333331</v>
      </c>
      <c r="G16" s="95">
        <f t="shared" ref="G16:P16" si="3">SUM(G15/G14)</f>
        <v>0.5</v>
      </c>
      <c r="H16" s="95">
        <v>0</v>
      </c>
      <c r="I16" s="95">
        <v>0</v>
      </c>
      <c r="J16" s="95">
        <f t="shared" si="3"/>
        <v>0.5</v>
      </c>
      <c r="K16" s="95">
        <f t="shared" si="3"/>
        <v>0.33333333333333331</v>
      </c>
      <c r="L16" s="95">
        <f t="shared" si="3"/>
        <v>0.44444444444444442</v>
      </c>
      <c r="M16" s="95">
        <f t="shared" si="3"/>
        <v>0.5714285714285714</v>
      </c>
      <c r="N16" s="95">
        <f t="shared" si="3"/>
        <v>0.61538461538461542</v>
      </c>
      <c r="O16" s="95">
        <f t="shared" si="3"/>
        <v>0.88888888888888884</v>
      </c>
      <c r="P16" s="95">
        <f t="shared" si="3"/>
        <v>0.5</v>
      </c>
      <c r="Q16" s="96">
        <v>0</v>
      </c>
      <c r="R16" s="30">
        <f>SUM(R14/R15)</f>
        <v>0.77777777777777779</v>
      </c>
      <c r="S16" s="31">
        <f>SUM(S14/S15)</f>
        <v>2</v>
      </c>
      <c r="T16" s="145">
        <f>SUM(P16)</f>
        <v>0.5</v>
      </c>
      <c r="U16" s="147"/>
      <c r="V16" s="148"/>
    </row>
    <row r="17" spans="2:22" ht="15" thickBot="1"/>
    <row r="18" spans="2:22">
      <c r="D18" s="84">
        <v>1</v>
      </c>
      <c r="E18" s="85">
        <v>1</v>
      </c>
      <c r="F18" s="149" t="s">
        <v>83</v>
      </c>
      <c r="G18" s="90" t="s">
        <v>84</v>
      </c>
      <c r="H18" s="90"/>
      <c r="I18" s="90" t="s">
        <v>92</v>
      </c>
      <c r="J18" s="91"/>
    </row>
    <row r="19" spans="2:22">
      <c r="D19" s="86">
        <v>2</v>
      </c>
      <c r="E19" s="87">
        <v>2</v>
      </c>
      <c r="F19" s="150" t="s">
        <v>85</v>
      </c>
      <c r="G19" t="s">
        <v>86</v>
      </c>
      <c r="I19" t="s">
        <v>93</v>
      </c>
      <c r="J19" s="92"/>
    </row>
    <row r="20" spans="2:22">
      <c r="D20" s="86">
        <v>3</v>
      </c>
      <c r="E20" s="87">
        <v>2.25</v>
      </c>
      <c r="F20" s="150" t="s">
        <v>87</v>
      </c>
      <c r="I20" t="s">
        <v>94</v>
      </c>
      <c r="J20" s="92"/>
    </row>
    <row r="21" spans="2:22" ht="15" thickBot="1">
      <c r="D21" s="86">
        <v>4</v>
      </c>
      <c r="E21" s="87">
        <v>2.5</v>
      </c>
      <c r="F21" s="150" t="s">
        <v>88</v>
      </c>
      <c r="I21" t="s">
        <v>95</v>
      </c>
      <c r="J21" s="92"/>
    </row>
    <row r="22" spans="2:22" ht="15" thickBot="1">
      <c r="D22" s="86">
        <v>5</v>
      </c>
      <c r="E22" s="87">
        <v>3</v>
      </c>
      <c r="F22" s="151" t="s">
        <v>90</v>
      </c>
      <c r="G22" s="93" t="s">
        <v>89</v>
      </c>
      <c r="H22" s="93" t="s">
        <v>91</v>
      </c>
      <c r="I22" s="93" t="s">
        <v>96</v>
      </c>
      <c r="J22" s="142"/>
    </row>
    <row r="23" spans="2:22" ht="15" thickBot="1">
      <c r="D23" s="88"/>
      <c r="E23" s="89"/>
    </row>
    <row r="24" spans="2:22" ht="16" thickBot="1">
      <c r="F24" s="100"/>
    </row>
    <row r="25" spans="2:22" ht="21.65" customHeight="1">
      <c r="B25" s="40" t="s">
        <v>0</v>
      </c>
      <c r="C25" s="41" t="s">
        <v>1</v>
      </c>
      <c r="D25" s="41" t="s">
        <v>2</v>
      </c>
      <c r="E25" s="41" t="s">
        <v>3</v>
      </c>
      <c r="F25" s="99" t="s">
        <v>45</v>
      </c>
      <c r="G25" s="41" t="s">
        <v>5</v>
      </c>
      <c r="H25" s="41" t="s">
        <v>6</v>
      </c>
      <c r="I25" s="41" t="s">
        <v>7</v>
      </c>
      <c r="J25" s="41" t="s">
        <v>8</v>
      </c>
      <c r="K25" s="41" t="s">
        <v>9</v>
      </c>
      <c r="L25" s="41" t="s">
        <v>10</v>
      </c>
      <c r="M25" s="41" t="s">
        <v>11</v>
      </c>
      <c r="N25" s="41" t="s">
        <v>12</v>
      </c>
      <c r="O25" s="41" t="s">
        <v>44</v>
      </c>
      <c r="P25" s="41" t="s">
        <v>14</v>
      </c>
      <c r="Q25" s="41" t="s">
        <v>43</v>
      </c>
      <c r="R25" s="41" t="s">
        <v>16</v>
      </c>
      <c r="S25" s="41" t="s">
        <v>17</v>
      </c>
      <c r="T25" s="41" t="s">
        <v>18</v>
      </c>
      <c r="U25" s="41" t="s">
        <v>19</v>
      </c>
      <c r="V25" s="42" t="s">
        <v>21</v>
      </c>
    </row>
    <row r="26" spans="2:22">
      <c r="B26" s="2">
        <v>1</v>
      </c>
      <c r="C26" s="43"/>
      <c r="D26" s="25"/>
      <c r="E26" s="3"/>
      <c r="F26" s="3"/>
      <c r="G26" s="4"/>
      <c r="H26" s="4"/>
      <c r="I26" s="4"/>
      <c r="J26" s="4"/>
      <c r="K26" s="4"/>
      <c r="L26" s="4"/>
      <c r="M26" s="4"/>
      <c r="N26" s="4"/>
      <c r="O26" s="4"/>
      <c r="P26" s="5"/>
      <c r="Q26" s="5"/>
      <c r="R26" s="6"/>
      <c r="S26" s="6"/>
      <c r="T26" s="7">
        <v>2</v>
      </c>
      <c r="U26" s="7">
        <f>SUM(E26:Q26)</f>
        <v>0</v>
      </c>
      <c r="V26" s="27" t="str">
        <f>IF(U26=0,"",T26/U26)</f>
        <v/>
      </c>
    </row>
    <row r="27" spans="2:22">
      <c r="B27" s="2">
        <v>2</v>
      </c>
      <c r="C27" s="43"/>
      <c r="D27" s="25"/>
      <c r="E27" s="3"/>
      <c r="F27" s="3"/>
      <c r="G27" s="4"/>
      <c r="H27" s="4"/>
      <c r="I27" s="4"/>
      <c r="J27" s="4"/>
      <c r="K27" s="4"/>
      <c r="L27" s="4"/>
      <c r="M27" s="4"/>
      <c r="N27" s="4"/>
      <c r="O27" s="4"/>
      <c r="P27" s="5"/>
      <c r="Q27" s="5"/>
      <c r="R27" s="6"/>
      <c r="S27" s="6"/>
      <c r="T27" s="7">
        <v>1</v>
      </c>
      <c r="U27" s="7">
        <f t="shared" ref="U27:U35" si="4">SUM(E27:Q27)</f>
        <v>0</v>
      </c>
      <c r="V27" s="27" t="str">
        <f t="shared" ref="V27:V34" si="5">IF(U27=0,"",T27/U27)</f>
        <v/>
      </c>
    </row>
    <row r="28" spans="2:22">
      <c r="B28" s="2">
        <v>3</v>
      </c>
      <c r="C28" s="43"/>
      <c r="D28" s="25"/>
      <c r="E28" s="3"/>
      <c r="F28" s="3"/>
      <c r="G28" s="4"/>
      <c r="H28" s="4"/>
      <c r="I28" s="4"/>
      <c r="J28" s="4"/>
      <c r="K28" s="4"/>
      <c r="L28" s="4"/>
      <c r="M28" s="4"/>
      <c r="N28" s="4"/>
      <c r="O28" s="4"/>
      <c r="P28" s="5"/>
      <c r="Q28" s="5"/>
      <c r="R28" s="6"/>
      <c r="S28" s="6"/>
      <c r="T28" s="7">
        <v>3</v>
      </c>
      <c r="U28" s="7">
        <f t="shared" si="4"/>
        <v>0</v>
      </c>
      <c r="V28" s="27" t="str">
        <f t="shared" si="5"/>
        <v/>
      </c>
    </row>
    <row r="29" spans="2:22">
      <c r="B29" s="2">
        <v>4</v>
      </c>
      <c r="C29" s="43"/>
      <c r="D29" s="25"/>
      <c r="E29" s="3"/>
      <c r="F29" s="3"/>
      <c r="G29" s="4"/>
      <c r="H29" s="4"/>
      <c r="I29" s="4"/>
      <c r="J29" s="4"/>
      <c r="K29" s="4"/>
      <c r="L29" s="4"/>
      <c r="M29" s="4"/>
      <c r="N29" s="4"/>
      <c r="O29" s="4"/>
      <c r="P29" s="5"/>
      <c r="Q29" s="5"/>
      <c r="R29" s="6"/>
      <c r="S29" s="6"/>
      <c r="T29" s="7">
        <v>2</v>
      </c>
      <c r="U29" s="7">
        <f t="shared" si="4"/>
        <v>0</v>
      </c>
      <c r="V29" s="27" t="str">
        <f t="shared" si="5"/>
        <v/>
      </c>
    </row>
    <row r="30" spans="2:22">
      <c r="B30" s="2">
        <v>5</v>
      </c>
      <c r="C30" s="43"/>
      <c r="D30" s="25"/>
      <c r="E30" s="3"/>
      <c r="F30" s="3"/>
      <c r="G30" s="4"/>
      <c r="H30" s="4"/>
      <c r="I30" s="4"/>
      <c r="J30" s="4"/>
      <c r="K30" s="4"/>
      <c r="L30" s="4"/>
      <c r="M30" s="4"/>
      <c r="N30" s="4"/>
      <c r="O30" s="4"/>
      <c r="P30" s="5"/>
      <c r="Q30" s="5"/>
      <c r="R30" s="6"/>
      <c r="S30" s="6"/>
      <c r="T30" s="7">
        <v>2</v>
      </c>
      <c r="U30" s="7">
        <f t="shared" si="4"/>
        <v>0</v>
      </c>
      <c r="V30" s="27" t="str">
        <f t="shared" si="5"/>
        <v/>
      </c>
    </row>
    <row r="31" spans="2:22">
      <c r="B31" s="2">
        <v>6</v>
      </c>
      <c r="C31" s="43"/>
      <c r="D31" s="25"/>
      <c r="E31" s="3"/>
      <c r="F31" s="3"/>
      <c r="G31" s="4"/>
      <c r="H31" s="4"/>
      <c r="I31" s="4"/>
      <c r="J31" s="4"/>
      <c r="K31" s="4"/>
      <c r="L31" s="4"/>
      <c r="M31" s="4"/>
      <c r="N31" s="4"/>
      <c r="O31" s="4"/>
      <c r="P31" s="5"/>
      <c r="Q31" s="5"/>
      <c r="R31" s="6"/>
      <c r="S31" s="6"/>
      <c r="T31" s="7">
        <v>1</v>
      </c>
      <c r="U31" s="7">
        <f t="shared" si="4"/>
        <v>0</v>
      </c>
      <c r="V31" s="27" t="str">
        <f t="shared" si="5"/>
        <v/>
      </c>
    </row>
    <row r="32" spans="2:22">
      <c r="B32" s="2">
        <v>7</v>
      </c>
      <c r="C32" s="43"/>
      <c r="D32" s="25"/>
      <c r="E32" s="3"/>
      <c r="F32" s="3"/>
      <c r="G32" s="4"/>
      <c r="H32" s="4"/>
      <c r="I32" s="4"/>
      <c r="J32" s="4"/>
      <c r="K32" s="4"/>
      <c r="L32" s="4"/>
      <c r="M32" s="4"/>
      <c r="N32" s="4"/>
      <c r="O32" s="4"/>
      <c r="P32" s="5"/>
      <c r="Q32" s="5"/>
      <c r="R32" s="6"/>
      <c r="S32" s="6"/>
      <c r="T32" s="7">
        <v>2</v>
      </c>
      <c r="U32" s="7">
        <f t="shared" si="4"/>
        <v>0</v>
      </c>
      <c r="V32" s="27" t="str">
        <f t="shared" si="5"/>
        <v/>
      </c>
    </row>
    <row r="33" spans="2:22">
      <c r="B33" s="2">
        <v>8</v>
      </c>
      <c r="C33" s="43"/>
      <c r="D33" s="25"/>
      <c r="E33" s="3"/>
      <c r="F33" s="3"/>
      <c r="G33" s="4"/>
      <c r="H33" s="4"/>
      <c r="I33" s="4"/>
      <c r="J33" s="4"/>
      <c r="K33" s="4"/>
      <c r="L33" s="4"/>
      <c r="M33" s="4"/>
      <c r="N33" s="4"/>
      <c r="O33" s="4"/>
      <c r="P33" s="5"/>
      <c r="Q33" s="5"/>
      <c r="R33" s="6"/>
      <c r="S33" s="6"/>
      <c r="T33" s="7">
        <v>2</v>
      </c>
      <c r="U33" s="7">
        <f t="shared" si="4"/>
        <v>0</v>
      </c>
      <c r="V33" s="27" t="str">
        <f t="shared" si="5"/>
        <v/>
      </c>
    </row>
    <row r="34" spans="2:22" ht="15" thickBot="1">
      <c r="B34" s="8">
        <v>9</v>
      </c>
      <c r="C34" s="44"/>
      <c r="D34" s="26"/>
      <c r="E34" s="9"/>
      <c r="F34" s="9"/>
      <c r="G34" s="10"/>
      <c r="H34" s="10"/>
      <c r="I34" s="10"/>
      <c r="J34" s="10"/>
      <c r="K34" s="10"/>
      <c r="L34" s="10"/>
      <c r="M34" s="4"/>
      <c r="N34" s="10"/>
      <c r="O34" s="10"/>
      <c r="P34" s="11"/>
      <c r="Q34" s="11"/>
      <c r="R34" s="12"/>
      <c r="S34" s="12"/>
      <c r="T34" s="13">
        <v>2</v>
      </c>
      <c r="U34" s="7">
        <f t="shared" si="4"/>
        <v>0</v>
      </c>
      <c r="V34" s="27" t="str">
        <f t="shared" si="5"/>
        <v/>
      </c>
    </row>
    <row r="35" spans="2:22" ht="15" thickBot="1">
      <c r="B35" s="37" t="s">
        <v>20</v>
      </c>
      <c r="C35" s="38">
        <f>SUM(C26:C34)</f>
        <v>0</v>
      </c>
      <c r="D35" s="38">
        <f>SUM(D26:D34)</f>
        <v>0</v>
      </c>
      <c r="E35" s="38">
        <f t="shared" ref="E35:K35" si="6">SUM(E26:E34)</f>
        <v>0</v>
      </c>
      <c r="F35" s="38">
        <f t="shared" si="6"/>
        <v>0</v>
      </c>
      <c r="G35" s="38">
        <f t="shared" si="6"/>
        <v>0</v>
      </c>
      <c r="H35" s="38">
        <f t="shared" si="6"/>
        <v>0</v>
      </c>
      <c r="I35" s="38">
        <f t="shared" si="6"/>
        <v>0</v>
      </c>
      <c r="J35" s="38">
        <f t="shared" si="6"/>
        <v>0</v>
      </c>
      <c r="K35" s="38">
        <f t="shared" si="6"/>
        <v>0</v>
      </c>
      <c r="L35" s="38">
        <f>SUM(L26:L34)</f>
        <v>0</v>
      </c>
      <c r="M35" s="38">
        <f t="shared" ref="M35:R35" si="7">SUM(M26:M34)</f>
        <v>0</v>
      </c>
      <c r="N35" s="38">
        <f t="shared" si="7"/>
        <v>0</v>
      </c>
      <c r="O35" s="38">
        <f t="shared" si="7"/>
        <v>0</v>
      </c>
      <c r="P35" s="38">
        <f t="shared" si="7"/>
        <v>0</v>
      </c>
      <c r="Q35" s="38">
        <f t="shared" si="7"/>
        <v>0</v>
      </c>
      <c r="R35" s="38">
        <f t="shared" si="7"/>
        <v>0</v>
      </c>
      <c r="S35" s="38">
        <f>SUM(S26:S34)</f>
        <v>0</v>
      </c>
      <c r="T35" s="38">
        <f>SUM(T26:T34)</f>
        <v>17</v>
      </c>
      <c r="U35" s="7">
        <f t="shared" si="4"/>
        <v>0</v>
      </c>
      <c r="V35" s="39">
        <f>SUM(V26:V34)/9</f>
        <v>0</v>
      </c>
    </row>
    <row r="36" spans="2:22" ht="22" customHeight="1" thickBot="1">
      <c r="B36" s="15"/>
      <c r="C36" s="16"/>
      <c r="D36" s="16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>
        <v>9</v>
      </c>
      <c r="S36" s="17">
        <v>9</v>
      </c>
      <c r="T36" s="16"/>
      <c r="U36" s="16"/>
      <c r="V36" s="18"/>
    </row>
    <row r="37" spans="2:22" ht="31.5" customHeight="1" thickBot="1">
      <c r="B37" s="21"/>
      <c r="C37" s="14"/>
      <c r="D37" s="14"/>
      <c r="E37" s="94"/>
      <c r="F37" s="95" t="e">
        <f>SUM(I36/I35)</f>
        <v>#DIV/0!</v>
      </c>
      <c r="G37" s="95" t="e">
        <f t="shared" ref="G37:H37" si="8">SUM(G36/G35)</f>
        <v>#DIV/0!</v>
      </c>
      <c r="H37" s="95" t="e">
        <f t="shared" si="8"/>
        <v>#DIV/0!</v>
      </c>
      <c r="I37" s="98"/>
      <c r="J37" s="95" t="e">
        <f t="shared" ref="J37:Q37" si="9">SUM(J36/J35)</f>
        <v>#DIV/0!</v>
      </c>
      <c r="K37" s="95" t="e">
        <f t="shared" si="9"/>
        <v>#DIV/0!</v>
      </c>
      <c r="L37" s="95" t="e">
        <f t="shared" si="9"/>
        <v>#DIV/0!</v>
      </c>
      <c r="M37" s="95" t="e">
        <f t="shared" si="9"/>
        <v>#DIV/0!</v>
      </c>
      <c r="N37" s="95" t="e">
        <f t="shared" si="9"/>
        <v>#DIV/0!</v>
      </c>
      <c r="O37" s="95" t="e">
        <f t="shared" si="9"/>
        <v>#DIV/0!</v>
      </c>
      <c r="P37" s="95" t="e">
        <f t="shared" si="9"/>
        <v>#DIV/0!</v>
      </c>
      <c r="Q37" s="96" t="e">
        <f t="shared" si="9"/>
        <v>#DIV/0!</v>
      </c>
      <c r="R37" s="30">
        <f>SUM(R35/R36)</f>
        <v>0</v>
      </c>
      <c r="S37" s="31">
        <f>SUM(S35/S36)</f>
        <v>0</v>
      </c>
      <c r="T37" s="52"/>
      <c r="U37" s="29" t="s">
        <v>35</v>
      </c>
      <c r="V37" s="28" t="e" cm="1">
        <f t="array" ref="V37">SUM(E37:R37/14)</f>
        <v>#DIV/0!</v>
      </c>
    </row>
    <row r="38" spans="2:22" ht="15" thickBot="1"/>
    <row r="39" spans="2:22">
      <c r="D39" s="84">
        <v>1</v>
      </c>
      <c r="E39" s="85">
        <v>1</v>
      </c>
    </row>
    <row r="40" spans="2:22">
      <c r="D40" s="86">
        <v>2</v>
      </c>
      <c r="E40" s="87">
        <v>2</v>
      </c>
    </row>
    <row r="41" spans="2:22">
      <c r="D41" s="86">
        <v>3</v>
      </c>
      <c r="E41" s="87">
        <v>2.25</v>
      </c>
    </row>
    <row r="42" spans="2:22">
      <c r="D42" s="86">
        <v>4</v>
      </c>
      <c r="E42" s="87">
        <v>2.5</v>
      </c>
    </row>
    <row r="43" spans="2:22">
      <c r="D43" s="86">
        <v>5</v>
      </c>
      <c r="E43" s="87">
        <v>3</v>
      </c>
    </row>
    <row r="44" spans="2:22" ht="15" thickBot="1">
      <c r="D44" s="88"/>
      <c r="E44" s="8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6037A-1F52-4BAE-BCF4-97F3663D5480}">
  <sheetPr>
    <tabColor theme="0"/>
  </sheetPr>
  <dimension ref="A2:V24"/>
  <sheetViews>
    <sheetView workbookViewId="0">
      <selection activeCell="B2" sqref="B2:V25"/>
    </sheetView>
  </sheetViews>
  <sheetFormatPr defaultRowHeight="14.5"/>
  <cols>
    <col min="6" max="6" width="10" customWidth="1"/>
    <col min="20" max="20" width="13.54296875" bestFit="1" customWidth="1"/>
    <col min="21" max="21" width="15.453125" customWidth="1"/>
    <col min="22" max="22" width="14.81640625" customWidth="1"/>
  </cols>
  <sheetData>
    <row r="2" spans="1:22" ht="15" thickBot="1"/>
    <row r="3" spans="1:22" ht="28" customHeight="1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45</v>
      </c>
      <c r="G3" s="180" t="s">
        <v>5</v>
      </c>
      <c r="H3" s="180" t="s">
        <v>6</v>
      </c>
      <c r="I3" s="180" t="s">
        <v>7</v>
      </c>
      <c r="J3" s="180" t="s">
        <v>8</v>
      </c>
      <c r="K3" s="180" t="s">
        <v>9</v>
      </c>
      <c r="L3" s="180" t="s">
        <v>10</v>
      </c>
      <c r="M3" s="180" t="s">
        <v>11</v>
      </c>
      <c r="N3" s="180" t="s">
        <v>12</v>
      </c>
      <c r="O3" s="180" t="s">
        <v>44</v>
      </c>
      <c r="P3" s="180" t="s">
        <v>14</v>
      </c>
      <c r="Q3" s="180" t="s">
        <v>43</v>
      </c>
      <c r="R3" s="180" t="s">
        <v>16</v>
      </c>
      <c r="S3" s="180" t="s">
        <v>17</v>
      </c>
      <c r="T3" s="178" t="s">
        <v>18</v>
      </c>
      <c r="U3" s="180" t="s">
        <v>19</v>
      </c>
      <c r="V3" s="181" t="s">
        <v>21</v>
      </c>
    </row>
    <row r="4" spans="1:22">
      <c r="B4" s="75">
        <v>1</v>
      </c>
      <c r="C4" s="62">
        <v>5</v>
      </c>
      <c r="D4" s="76">
        <v>5</v>
      </c>
      <c r="E4" s="77">
        <v>2</v>
      </c>
      <c r="F4" s="77">
        <v>2</v>
      </c>
      <c r="G4" s="66"/>
      <c r="H4" s="66"/>
      <c r="I4" s="66"/>
      <c r="J4" s="66"/>
      <c r="K4" s="66">
        <v>1</v>
      </c>
      <c r="L4" s="66"/>
      <c r="M4" s="66"/>
      <c r="N4" s="66"/>
      <c r="O4" s="66"/>
      <c r="P4" s="67"/>
      <c r="Q4" s="67"/>
      <c r="R4" s="68">
        <v>1</v>
      </c>
      <c r="S4" s="68">
        <v>2</v>
      </c>
      <c r="T4" s="69">
        <v>3</v>
      </c>
      <c r="U4" s="69">
        <f>SUM(E4:Q4)</f>
        <v>5</v>
      </c>
      <c r="V4" s="182">
        <f>IF(U4=0,"",T4/U4)</f>
        <v>0.6</v>
      </c>
    </row>
    <row r="5" spans="1:22">
      <c r="B5" s="2">
        <v>2</v>
      </c>
      <c r="C5" s="43">
        <v>4</v>
      </c>
      <c r="D5" s="25">
        <v>4</v>
      </c>
      <c r="E5" s="3">
        <v>2.5</v>
      </c>
      <c r="F5" s="3"/>
      <c r="G5" s="4">
        <v>3</v>
      </c>
      <c r="H5" s="4"/>
      <c r="I5" s="4"/>
      <c r="J5" s="4"/>
      <c r="K5" s="4"/>
      <c r="L5" s="4"/>
      <c r="M5" s="4"/>
      <c r="N5" s="4">
        <v>2</v>
      </c>
      <c r="O5" s="4"/>
      <c r="P5" s="5"/>
      <c r="Q5" s="5"/>
      <c r="R5" s="6"/>
      <c r="S5" s="6">
        <v>1</v>
      </c>
      <c r="T5" s="7">
        <v>2</v>
      </c>
      <c r="U5" s="7">
        <f t="shared" ref="U5:U13" si="0">SUM(E5:Q5)</f>
        <v>7.5</v>
      </c>
      <c r="V5" s="97">
        <f t="shared" ref="V5:V12" si="1">IF(U5=0,"",T5/U5)</f>
        <v>0.26666666666666666</v>
      </c>
    </row>
    <row r="6" spans="1:22">
      <c r="B6" s="2">
        <v>3</v>
      </c>
      <c r="C6" s="43">
        <v>4</v>
      </c>
      <c r="D6" s="25">
        <v>6</v>
      </c>
      <c r="E6" s="3">
        <v>2.5</v>
      </c>
      <c r="F6" s="3"/>
      <c r="G6" s="4">
        <v>2.5</v>
      </c>
      <c r="H6" s="4"/>
      <c r="I6" s="4"/>
      <c r="J6" s="4"/>
      <c r="K6" s="4"/>
      <c r="L6" s="4"/>
      <c r="M6" s="4"/>
      <c r="N6" s="4"/>
      <c r="O6" s="4"/>
      <c r="P6" s="5">
        <v>2</v>
      </c>
      <c r="Q6" s="5"/>
      <c r="R6" s="6"/>
      <c r="S6" s="6">
        <v>2</v>
      </c>
      <c r="T6" s="7">
        <v>2</v>
      </c>
      <c r="U6" s="7">
        <f t="shared" si="0"/>
        <v>7</v>
      </c>
      <c r="V6" s="97">
        <f t="shared" si="1"/>
        <v>0.2857142857142857</v>
      </c>
    </row>
    <row r="7" spans="1:22">
      <c r="B7" s="2">
        <v>4</v>
      </c>
      <c r="C7" s="43">
        <v>3</v>
      </c>
      <c r="D7" s="25">
        <v>4</v>
      </c>
      <c r="E7" s="3">
        <v>1</v>
      </c>
      <c r="F7" s="3"/>
      <c r="G7" s="4"/>
      <c r="H7" s="4"/>
      <c r="I7" s="4"/>
      <c r="J7" s="4"/>
      <c r="K7" s="4"/>
      <c r="L7" s="4">
        <v>2</v>
      </c>
      <c r="M7" s="4"/>
      <c r="N7" s="4"/>
      <c r="O7" s="4"/>
      <c r="P7" s="5"/>
      <c r="Q7" s="5"/>
      <c r="R7" s="6">
        <v>1</v>
      </c>
      <c r="S7" s="6">
        <v>3</v>
      </c>
      <c r="T7" s="7">
        <v>2</v>
      </c>
      <c r="U7" s="7">
        <f t="shared" si="0"/>
        <v>3</v>
      </c>
      <c r="V7" s="97">
        <f t="shared" si="1"/>
        <v>0.66666666666666663</v>
      </c>
    </row>
    <row r="8" spans="1:22">
      <c r="B8" s="2">
        <v>5</v>
      </c>
      <c r="C8" s="43">
        <v>4</v>
      </c>
      <c r="D8" s="25">
        <v>5</v>
      </c>
      <c r="E8" s="3">
        <v>1</v>
      </c>
      <c r="F8" s="3"/>
      <c r="G8" s="4"/>
      <c r="H8" s="4"/>
      <c r="I8" s="4"/>
      <c r="J8" s="4">
        <v>2</v>
      </c>
      <c r="K8" s="4"/>
      <c r="L8" s="4"/>
      <c r="M8" s="4"/>
      <c r="N8" s="4"/>
      <c r="O8" s="4"/>
      <c r="P8" s="5"/>
      <c r="Q8" s="5"/>
      <c r="R8" s="6"/>
      <c r="S8" s="6">
        <v>2</v>
      </c>
      <c r="T8" s="7">
        <v>2</v>
      </c>
      <c r="U8" s="7">
        <f t="shared" si="0"/>
        <v>3</v>
      </c>
      <c r="V8" s="97">
        <f t="shared" si="1"/>
        <v>0.66666666666666663</v>
      </c>
    </row>
    <row r="9" spans="1:22">
      <c r="B9" s="2">
        <v>6</v>
      </c>
      <c r="C9" s="43">
        <v>5</v>
      </c>
      <c r="D9" s="25">
        <v>5</v>
      </c>
      <c r="E9" s="3">
        <v>1</v>
      </c>
      <c r="F9" s="3">
        <v>2</v>
      </c>
      <c r="G9" s="4"/>
      <c r="H9" s="4"/>
      <c r="I9" s="4"/>
      <c r="J9" s="4"/>
      <c r="K9" s="4"/>
      <c r="L9" s="4"/>
      <c r="M9" s="4"/>
      <c r="N9" s="4"/>
      <c r="O9" s="4"/>
      <c r="P9" s="5"/>
      <c r="Q9" s="5">
        <v>2</v>
      </c>
      <c r="R9" s="6">
        <v>1</v>
      </c>
      <c r="S9" s="6">
        <v>2</v>
      </c>
      <c r="T9" s="7">
        <v>2</v>
      </c>
      <c r="U9" s="7">
        <f t="shared" si="0"/>
        <v>5</v>
      </c>
      <c r="V9" s="97">
        <f t="shared" si="1"/>
        <v>0.4</v>
      </c>
    </row>
    <row r="10" spans="1:22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4"/>
      <c r="I10" s="4"/>
      <c r="J10" s="4"/>
      <c r="K10" s="4">
        <v>2</v>
      </c>
      <c r="L10" s="4"/>
      <c r="M10" s="4"/>
      <c r="N10" s="4"/>
      <c r="O10" s="4"/>
      <c r="P10" s="5"/>
      <c r="Q10" s="5"/>
      <c r="R10" s="6">
        <v>1</v>
      </c>
      <c r="S10" s="6">
        <v>2</v>
      </c>
      <c r="T10" s="7">
        <v>2</v>
      </c>
      <c r="U10" s="7">
        <f t="shared" si="0"/>
        <v>3</v>
      </c>
      <c r="V10" s="97">
        <f t="shared" si="1"/>
        <v>0.66666666666666663</v>
      </c>
    </row>
    <row r="11" spans="1:22">
      <c r="B11" s="2">
        <v>8</v>
      </c>
      <c r="C11" s="43">
        <v>3</v>
      </c>
      <c r="D11" s="25">
        <v>4</v>
      </c>
      <c r="E11" s="3"/>
      <c r="F11" s="3"/>
      <c r="G11" s="4"/>
      <c r="H11" s="4"/>
      <c r="I11" s="4"/>
      <c r="J11" s="4"/>
      <c r="K11" s="4">
        <v>2</v>
      </c>
      <c r="L11" s="4"/>
      <c r="M11" s="4"/>
      <c r="N11" s="4"/>
      <c r="O11" s="4"/>
      <c r="P11" s="5">
        <v>2</v>
      </c>
      <c r="Q11" s="5"/>
      <c r="R11" s="6"/>
      <c r="S11" s="6">
        <v>2</v>
      </c>
      <c r="T11" s="7">
        <v>1</v>
      </c>
      <c r="U11" s="7">
        <f t="shared" si="0"/>
        <v>4</v>
      </c>
      <c r="V11" s="97">
        <f t="shared" si="1"/>
        <v>0.25</v>
      </c>
    </row>
    <row r="12" spans="1:22" ht="15" thickBot="1">
      <c r="B12" s="158">
        <v>9</v>
      </c>
      <c r="C12" s="61">
        <v>3</v>
      </c>
      <c r="D12" s="159">
        <v>3</v>
      </c>
      <c r="E12" s="160"/>
      <c r="F12" s="160"/>
      <c r="G12" s="161"/>
      <c r="H12" s="161"/>
      <c r="I12" s="161">
        <v>2</v>
      </c>
      <c r="J12" s="161"/>
      <c r="K12" s="161"/>
      <c r="L12" s="161"/>
      <c r="M12" s="161"/>
      <c r="N12" s="161"/>
      <c r="O12" s="161"/>
      <c r="P12" s="162">
        <v>1</v>
      </c>
      <c r="Q12" s="162"/>
      <c r="R12" s="163"/>
      <c r="S12" s="163">
        <v>1</v>
      </c>
      <c r="T12" s="164">
        <v>1</v>
      </c>
      <c r="U12" s="164">
        <f t="shared" si="0"/>
        <v>3</v>
      </c>
      <c r="V12" s="165">
        <f t="shared" si="1"/>
        <v>0.33333333333333331</v>
      </c>
    </row>
    <row r="13" spans="1:22" ht="21" customHeight="1" thickBot="1">
      <c r="B13" s="37" t="s">
        <v>20</v>
      </c>
      <c r="C13" s="38">
        <f>SUM(C4:C12)</f>
        <v>35</v>
      </c>
      <c r="D13" s="38">
        <f>SUM(D4:D12)</f>
        <v>40</v>
      </c>
      <c r="E13" s="38">
        <f t="shared" ref="E13:K13" si="2">SUM(E4:E12)</f>
        <v>11</v>
      </c>
      <c r="F13" s="38">
        <f t="shared" si="2"/>
        <v>4</v>
      </c>
      <c r="G13" s="38">
        <f t="shared" si="2"/>
        <v>5.5</v>
      </c>
      <c r="H13" s="38">
        <f t="shared" si="2"/>
        <v>0</v>
      </c>
      <c r="I13" s="38">
        <f t="shared" si="2"/>
        <v>2</v>
      </c>
      <c r="J13" s="38">
        <f t="shared" si="2"/>
        <v>2</v>
      </c>
      <c r="K13" s="38">
        <f t="shared" si="2"/>
        <v>5</v>
      </c>
      <c r="L13" s="38">
        <f>SUM(L4:L12)</f>
        <v>2</v>
      </c>
      <c r="M13" s="38">
        <f t="shared" ref="M13:R13" si="3">SUM(M4:M12)</f>
        <v>0</v>
      </c>
      <c r="N13" s="38">
        <f t="shared" si="3"/>
        <v>2</v>
      </c>
      <c r="O13" s="38">
        <f t="shared" si="3"/>
        <v>0</v>
      </c>
      <c r="P13" s="38">
        <f t="shared" si="3"/>
        <v>5</v>
      </c>
      <c r="Q13" s="38">
        <f t="shared" si="3"/>
        <v>2</v>
      </c>
      <c r="R13" s="38">
        <f t="shared" si="3"/>
        <v>4</v>
      </c>
      <c r="S13" s="38">
        <f>SUM(S4:S12)</f>
        <v>17</v>
      </c>
      <c r="T13" s="38">
        <f>SUM(T4:T12)</f>
        <v>17</v>
      </c>
      <c r="U13" s="177">
        <f t="shared" si="0"/>
        <v>40.5</v>
      </c>
      <c r="V13" s="183">
        <f>SUM(V4:V12)/9</f>
        <v>0.45952380952380945</v>
      </c>
    </row>
    <row r="14" spans="1:22" ht="22" customHeight="1" thickBot="1">
      <c r="B14" s="15"/>
      <c r="C14" s="16"/>
      <c r="D14" s="16"/>
      <c r="E14" s="17">
        <v>7</v>
      </c>
      <c r="F14" s="17">
        <v>2</v>
      </c>
      <c r="G14" s="17">
        <v>2</v>
      </c>
      <c r="H14" s="17">
        <v>0</v>
      </c>
      <c r="I14" s="17">
        <v>1</v>
      </c>
      <c r="J14" s="17">
        <v>1</v>
      </c>
      <c r="K14" s="17">
        <v>3</v>
      </c>
      <c r="L14" s="17">
        <v>1</v>
      </c>
      <c r="M14" s="17"/>
      <c r="N14" s="17">
        <v>1</v>
      </c>
      <c r="O14" s="17">
        <v>0</v>
      </c>
      <c r="P14" s="17">
        <v>3</v>
      </c>
      <c r="Q14" s="17">
        <v>1</v>
      </c>
      <c r="R14" s="17">
        <v>9</v>
      </c>
      <c r="S14" s="17">
        <v>9</v>
      </c>
      <c r="T14" s="16"/>
      <c r="U14" s="16"/>
      <c r="V14" s="184"/>
    </row>
    <row r="15" spans="1:22" ht="28" customHeight="1" thickBot="1">
      <c r="B15" s="21"/>
      <c r="C15" s="14"/>
      <c r="D15" s="14"/>
      <c r="E15" s="94">
        <f>SUM(E14/E13)</f>
        <v>0.63636363636363635</v>
      </c>
      <c r="F15" s="95">
        <f>SUM(I14/I13)</f>
        <v>0.5</v>
      </c>
      <c r="G15" s="95">
        <f t="shared" ref="G15:Q15" si="4">SUM(J14/J13)</f>
        <v>0.5</v>
      </c>
      <c r="H15" s="95">
        <f>SUM(K14/K13)</f>
        <v>0.6</v>
      </c>
      <c r="I15" s="95">
        <f t="shared" si="4"/>
        <v>0.5</v>
      </c>
      <c r="J15" s="95" t="e">
        <f t="shared" si="4"/>
        <v>#DIV/0!</v>
      </c>
      <c r="K15" s="95">
        <f t="shared" si="4"/>
        <v>0.5</v>
      </c>
      <c r="L15" s="95" t="e">
        <f t="shared" si="4"/>
        <v>#DIV/0!</v>
      </c>
      <c r="M15" s="95">
        <f t="shared" si="4"/>
        <v>0.6</v>
      </c>
      <c r="N15" s="95">
        <f t="shared" si="4"/>
        <v>0.5</v>
      </c>
      <c r="O15" s="95">
        <f>SUM(R14/R13)</f>
        <v>2.25</v>
      </c>
      <c r="P15" s="95">
        <f t="shared" si="4"/>
        <v>0.52941176470588236</v>
      </c>
      <c r="Q15" s="95">
        <f t="shared" si="4"/>
        <v>0</v>
      </c>
      <c r="R15" s="30">
        <f>SUM(R13/R14)</f>
        <v>0.44444444444444442</v>
      </c>
      <c r="S15" s="31">
        <f>SUM(S13/S14)</f>
        <v>1.8888888888888888</v>
      </c>
      <c r="T15" s="52"/>
      <c r="U15" s="29" t="s">
        <v>35</v>
      </c>
      <c r="V15" s="28">
        <v>0.5544</v>
      </c>
    </row>
    <row r="16" spans="1:22" ht="28" customHeight="1">
      <c r="A16" s="63"/>
      <c r="B16" s="80"/>
      <c r="C16" s="80"/>
      <c r="D16" s="80"/>
      <c r="E16" s="81"/>
      <c r="F16" s="185"/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81"/>
      <c r="S16" s="82"/>
      <c r="T16" s="80"/>
      <c r="U16" s="23"/>
      <c r="V16" s="79"/>
    </row>
    <row r="17" spans="1:22" ht="28" customHeight="1" thickBot="1">
      <c r="A17" s="63"/>
      <c r="B17" s="80"/>
      <c r="C17" s="80"/>
      <c r="D17" s="80"/>
      <c r="E17" s="81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81"/>
      <c r="S17" s="82"/>
      <c r="T17" s="80"/>
      <c r="U17" s="23"/>
      <c r="V17" s="79"/>
    </row>
    <row r="18" spans="1:22" ht="15" thickBot="1">
      <c r="D18" s="199" t="s">
        <v>103</v>
      </c>
      <c r="E18" s="201" t="s">
        <v>104</v>
      </c>
      <c r="F18" s="200"/>
      <c r="G18" s="200"/>
      <c r="H18" s="200"/>
      <c r="I18" s="202" t="s">
        <v>106</v>
      </c>
      <c r="J18" s="201" t="s">
        <v>104</v>
      </c>
    </row>
    <row r="19" spans="1:22">
      <c r="D19" s="203">
        <v>1</v>
      </c>
      <c r="E19" s="205">
        <v>1</v>
      </c>
      <c r="F19" s="214" t="s">
        <v>83</v>
      </c>
      <c r="G19" s="217" t="s">
        <v>97</v>
      </c>
      <c r="H19" s="217"/>
      <c r="I19" s="208" t="s">
        <v>92</v>
      </c>
      <c r="J19" s="209"/>
    </row>
    <row r="20" spans="1:22">
      <c r="D20" s="203">
        <v>2</v>
      </c>
      <c r="E20" s="206">
        <v>2</v>
      </c>
      <c r="F20" s="214" t="s">
        <v>107</v>
      </c>
      <c r="G20" s="217" t="s">
        <v>98</v>
      </c>
      <c r="H20" s="217"/>
      <c r="I20" s="210" t="s">
        <v>93</v>
      </c>
      <c r="J20" s="211"/>
    </row>
    <row r="21" spans="1:22">
      <c r="D21" s="203">
        <v>3</v>
      </c>
      <c r="E21" s="206">
        <v>2.25</v>
      </c>
      <c r="F21" s="214" t="s">
        <v>87</v>
      </c>
      <c r="G21" s="217"/>
      <c r="H21" s="217"/>
      <c r="I21" s="210" t="s">
        <v>94</v>
      </c>
      <c r="J21" s="211"/>
    </row>
    <row r="22" spans="1:22">
      <c r="D22" s="203">
        <v>4</v>
      </c>
      <c r="E22" s="206">
        <v>2.5</v>
      </c>
      <c r="F22" s="214" t="s">
        <v>88</v>
      </c>
      <c r="G22" s="217"/>
      <c r="H22" s="217"/>
      <c r="I22" s="210" t="s">
        <v>95</v>
      </c>
      <c r="J22" s="211"/>
    </row>
    <row r="23" spans="1:22">
      <c r="D23" s="203">
        <v>5</v>
      </c>
      <c r="E23" s="207">
        <v>3</v>
      </c>
      <c r="F23" s="215" t="s">
        <v>90</v>
      </c>
      <c r="G23" s="217" t="s">
        <v>99</v>
      </c>
      <c r="H23" s="217" t="s">
        <v>100</v>
      </c>
      <c r="I23" s="210" t="s">
        <v>96</v>
      </c>
      <c r="J23" s="211"/>
    </row>
    <row r="24" spans="1:22" ht="15" thickBot="1">
      <c r="D24" s="204"/>
      <c r="E24" s="139"/>
      <c r="F24" s="216"/>
      <c r="G24" s="218"/>
      <c r="H24" s="218"/>
      <c r="I24" s="212"/>
      <c r="J24" s="2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BDB9E-3DF1-4A61-965E-02C01D4BEF92}">
  <dimension ref="B3:V25"/>
  <sheetViews>
    <sheetView workbookViewId="0">
      <selection activeCell="S28" sqref="S28"/>
    </sheetView>
  </sheetViews>
  <sheetFormatPr defaultRowHeight="14.5"/>
  <cols>
    <col min="1" max="1" width="5.1796875" customWidth="1"/>
    <col min="9" max="9" width="7.453125" customWidth="1"/>
    <col min="10" max="10" width="7.1796875" customWidth="1"/>
    <col min="11" max="11" width="7.7265625" customWidth="1"/>
    <col min="12" max="12" width="7.453125" bestFit="1" customWidth="1"/>
    <col min="13" max="13" width="6.453125" customWidth="1"/>
    <col min="14" max="14" width="7.1796875" bestFit="1" customWidth="1"/>
    <col min="15" max="15" width="6.1796875" customWidth="1"/>
    <col min="16" max="16" width="6.54296875" customWidth="1"/>
    <col min="17" max="17" width="5.54296875" customWidth="1"/>
    <col min="18" max="18" width="4.81640625" bestFit="1" customWidth="1"/>
    <col min="19" max="19" width="7.7265625" customWidth="1"/>
    <col min="20" max="20" width="13.54296875" bestFit="1" customWidth="1"/>
    <col min="21" max="21" width="12.81640625" bestFit="1" customWidth="1"/>
    <col min="22" max="22" width="11.54296875" customWidth="1"/>
    <col min="26" max="26" width="9.54296875" customWidth="1"/>
  </cols>
  <sheetData>
    <row r="3" spans="2:22" ht="15" thickBot="1"/>
    <row r="4" spans="2:22" ht="21.65" customHeight="1" thickBot="1">
      <c r="B4" s="71" t="s">
        <v>0</v>
      </c>
      <c r="C4" s="72" t="s">
        <v>1</v>
      </c>
      <c r="D4" s="72" t="s">
        <v>2</v>
      </c>
      <c r="E4" s="72" t="s">
        <v>3</v>
      </c>
      <c r="F4" s="72" t="s">
        <v>45</v>
      </c>
      <c r="G4" s="72" t="s">
        <v>5</v>
      </c>
      <c r="H4" s="72" t="s">
        <v>6</v>
      </c>
      <c r="I4" s="72" t="s">
        <v>7</v>
      </c>
      <c r="J4" s="72" t="s">
        <v>8</v>
      </c>
      <c r="K4" s="72" t="s">
        <v>9</v>
      </c>
      <c r="L4" s="72" t="s">
        <v>10</v>
      </c>
      <c r="M4" s="72" t="s">
        <v>11</v>
      </c>
      <c r="N4" s="72" t="s">
        <v>12</v>
      </c>
      <c r="O4" s="72" t="s">
        <v>46</v>
      </c>
      <c r="P4" s="72" t="s">
        <v>14</v>
      </c>
      <c r="Q4" s="72" t="s">
        <v>47</v>
      </c>
      <c r="R4" s="72" t="s">
        <v>16</v>
      </c>
      <c r="S4" s="72" t="s">
        <v>17</v>
      </c>
      <c r="T4" s="78" t="s">
        <v>18</v>
      </c>
      <c r="U4" s="194" t="s">
        <v>19</v>
      </c>
      <c r="V4" s="193" t="s">
        <v>21</v>
      </c>
    </row>
    <row r="5" spans="2:22" ht="14.5" customHeight="1">
      <c r="B5" s="75">
        <v>1</v>
      </c>
      <c r="C5" s="62">
        <v>4</v>
      </c>
      <c r="D5" s="76">
        <v>4</v>
      </c>
      <c r="E5" s="77">
        <v>1</v>
      </c>
      <c r="F5" s="77"/>
      <c r="G5" s="66"/>
      <c r="H5" s="66"/>
      <c r="I5" s="66"/>
      <c r="J5" s="66"/>
      <c r="K5" s="66">
        <v>2.25</v>
      </c>
      <c r="L5" s="66"/>
      <c r="M5" s="66"/>
      <c r="N5" s="66"/>
      <c r="O5" s="66"/>
      <c r="P5" s="67">
        <v>1</v>
      </c>
      <c r="Q5" s="67"/>
      <c r="R5" s="68"/>
      <c r="S5" s="68">
        <v>1</v>
      </c>
      <c r="T5" s="69">
        <v>2</v>
      </c>
      <c r="U5" s="69">
        <f>SUM(E5:Q5)</f>
        <v>4.25</v>
      </c>
      <c r="V5" s="186">
        <f>IF(U5=0,"",T5/U5)</f>
        <v>0.47058823529411764</v>
      </c>
    </row>
    <row r="6" spans="2:22">
      <c r="B6" s="2">
        <v>2</v>
      </c>
      <c r="C6" s="43">
        <v>4</v>
      </c>
      <c r="D6" s="25">
        <v>4</v>
      </c>
      <c r="E6" s="3">
        <v>1</v>
      </c>
      <c r="F6" s="3"/>
      <c r="G6" s="4"/>
      <c r="H6" s="4"/>
      <c r="I6" s="4"/>
      <c r="J6" s="4"/>
      <c r="K6" s="4"/>
      <c r="L6" s="4"/>
      <c r="M6" s="4"/>
      <c r="N6" s="4"/>
      <c r="O6" s="4">
        <v>2</v>
      </c>
      <c r="P6" s="5"/>
      <c r="Q6" s="5"/>
      <c r="R6" s="6">
        <v>1</v>
      </c>
      <c r="S6" s="6">
        <v>2</v>
      </c>
      <c r="T6" s="7">
        <v>2</v>
      </c>
      <c r="U6" s="7">
        <f t="shared" ref="U6:U14" si="0">SUM(E6:Q6)</f>
        <v>3</v>
      </c>
      <c r="V6" s="187">
        <f t="shared" ref="V6:V12" si="1">IF(U6=0,"",T6/U6)</f>
        <v>0.66666666666666663</v>
      </c>
    </row>
    <row r="7" spans="2:22">
      <c r="B7" s="2">
        <v>3</v>
      </c>
      <c r="C7" s="43">
        <v>5</v>
      </c>
      <c r="D7" s="25">
        <v>6</v>
      </c>
      <c r="E7" s="3">
        <v>1</v>
      </c>
      <c r="F7" s="3">
        <v>2</v>
      </c>
      <c r="G7" s="4"/>
      <c r="H7" s="4"/>
      <c r="I7" s="4"/>
      <c r="J7" s="4"/>
      <c r="K7" s="4"/>
      <c r="L7" s="4"/>
      <c r="M7" s="4"/>
      <c r="N7" s="4"/>
      <c r="O7" s="4">
        <v>3</v>
      </c>
      <c r="P7" s="5">
        <v>2</v>
      </c>
      <c r="Q7" s="5"/>
      <c r="R7" s="6"/>
      <c r="S7" s="6">
        <v>2</v>
      </c>
      <c r="T7" s="7">
        <v>3</v>
      </c>
      <c r="U7" s="7">
        <f t="shared" si="0"/>
        <v>8</v>
      </c>
      <c r="V7" s="187">
        <f t="shared" si="1"/>
        <v>0.375</v>
      </c>
    </row>
    <row r="8" spans="2:22">
      <c r="B8" s="2">
        <v>4</v>
      </c>
      <c r="C8" s="43">
        <v>4</v>
      </c>
      <c r="D8" s="25">
        <v>5</v>
      </c>
      <c r="E8" s="3">
        <v>2.25</v>
      </c>
      <c r="F8" s="3"/>
      <c r="G8" s="4"/>
      <c r="H8" s="4"/>
      <c r="I8" s="4"/>
      <c r="J8" s="4">
        <v>3</v>
      </c>
      <c r="K8" s="4"/>
      <c r="L8" s="4"/>
      <c r="M8" s="4"/>
      <c r="N8" s="4"/>
      <c r="O8" s="4"/>
      <c r="P8" s="5">
        <v>2</v>
      </c>
      <c r="Q8" s="5"/>
      <c r="R8" s="6"/>
      <c r="S8" s="6">
        <v>2</v>
      </c>
      <c r="T8" s="7">
        <v>2</v>
      </c>
      <c r="U8" s="7">
        <f t="shared" si="0"/>
        <v>7.25</v>
      </c>
      <c r="V8" s="187">
        <f t="shared" si="1"/>
        <v>0.27586206896551724</v>
      </c>
    </row>
    <row r="9" spans="2:22">
      <c r="B9" s="2">
        <v>5</v>
      </c>
      <c r="C9" s="43">
        <v>4</v>
      </c>
      <c r="D9" s="25">
        <v>4</v>
      </c>
      <c r="E9" s="3">
        <v>3</v>
      </c>
      <c r="F9" s="3"/>
      <c r="G9" s="4"/>
      <c r="H9" s="4"/>
      <c r="I9" s="4"/>
      <c r="J9" s="4"/>
      <c r="K9" s="4"/>
      <c r="L9" s="4"/>
      <c r="M9" s="4"/>
      <c r="N9" s="4">
        <v>2</v>
      </c>
      <c r="O9" s="4"/>
      <c r="P9" s="5"/>
      <c r="Q9" s="5"/>
      <c r="R9" s="6">
        <v>1</v>
      </c>
      <c r="S9" s="6">
        <v>2</v>
      </c>
      <c r="T9" s="7">
        <v>2</v>
      </c>
      <c r="U9" s="7">
        <f t="shared" si="0"/>
        <v>5</v>
      </c>
      <c r="V9" s="187">
        <f t="shared" si="1"/>
        <v>0.4</v>
      </c>
    </row>
    <row r="10" spans="2:22">
      <c r="B10" s="2">
        <v>6</v>
      </c>
      <c r="C10" s="43">
        <v>3</v>
      </c>
      <c r="D10" s="25">
        <v>4</v>
      </c>
      <c r="E10" s="3"/>
      <c r="F10" s="3"/>
      <c r="G10" s="4">
        <v>2</v>
      </c>
      <c r="H10" s="4"/>
      <c r="I10" s="4"/>
      <c r="J10" s="4"/>
      <c r="K10" s="4"/>
      <c r="L10" s="4"/>
      <c r="M10" s="4"/>
      <c r="N10" s="4"/>
      <c r="O10" s="4"/>
      <c r="P10" s="5"/>
      <c r="Q10" s="5">
        <v>2</v>
      </c>
      <c r="R10" s="6"/>
      <c r="S10" s="6">
        <v>2</v>
      </c>
      <c r="T10" s="7">
        <v>1</v>
      </c>
      <c r="U10" s="7">
        <f t="shared" si="0"/>
        <v>4</v>
      </c>
      <c r="V10" s="187">
        <f t="shared" si="1"/>
        <v>0.25</v>
      </c>
    </row>
    <row r="11" spans="2:22">
      <c r="B11" s="2">
        <v>7</v>
      </c>
      <c r="C11" s="43">
        <v>4</v>
      </c>
      <c r="D11" s="25">
        <v>4</v>
      </c>
      <c r="E11" s="3">
        <v>1</v>
      </c>
      <c r="F11" s="3"/>
      <c r="G11" s="4"/>
      <c r="H11" s="4"/>
      <c r="I11" s="4"/>
      <c r="J11" s="4"/>
      <c r="K11" s="4"/>
      <c r="L11" s="4"/>
      <c r="M11" s="4"/>
      <c r="N11" s="4">
        <v>1</v>
      </c>
      <c r="O11" s="4"/>
      <c r="P11" s="5"/>
      <c r="Q11" s="5"/>
      <c r="R11" s="6">
        <v>1</v>
      </c>
      <c r="S11" s="6">
        <v>2</v>
      </c>
      <c r="T11" s="7">
        <v>2</v>
      </c>
      <c r="U11" s="7">
        <f t="shared" si="0"/>
        <v>2</v>
      </c>
      <c r="V11" s="187">
        <f t="shared" si="1"/>
        <v>1</v>
      </c>
    </row>
    <row r="12" spans="2:22">
      <c r="B12" s="2">
        <v>8</v>
      </c>
      <c r="C12" s="43">
        <v>3</v>
      </c>
      <c r="D12" s="25">
        <v>3</v>
      </c>
      <c r="E12" s="3"/>
      <c r="F12" s="3"/>
      <c r="G12" s="4"/>
      <c r="H12" s="4">
        <v>1</v>
      </c>
      <c r="I12" s="4"/>
      <c r="J12" s="4"/>
      <c r="K12" s="4"/>
      <c r="L12" s="4"/>
      <c r="M12" s="4"/>
      <c r="N12" s="4"/>
      <c r="O12" s="4"/>
      <c r="P12" s="5"/>
      <c r="Q12" s="5"/>
      <c r="R12" s="6">
        <v>1</v>
      </c>
      <c r="S12" s="6">
        <v>2</v>
      </c>
      <c r="T12" s="7">
        <v>1</v>
      </c>
      <c r="U12" s="7">
        <f t="shared" si="0"/>
        <v>1</v>
      </c>
      <c r="V12" s="187">
        <f t="shared" si="1"/>
        <v>1</v>
      </c>
    </row>
    <row r="13" spans="2:22" ht="15" thickBot="1">
      <c r="B13" s="8">
        <v>9</v>
      </c>
      <c r="C13" s="44">
        <v>4</v>
      </c>
      <c r="D13" s="26">
        <v>4</v>
      </c>
      <c r="E13" s="9">
        <v>1</v>
      </c>
      <c r="F13" s="9">
        <v>2</v>
      </c>
      <c r="G13" s="10"/>
      <c r="H13" s="10"/>
      <c r="I13" s="10"/>
      <c r="J13" s="10"/>
      <c r="K13" s="10"/>
      <c r="L13" s="10"/>
      <c r="M13" s="4"/>
      <c r="N13" s="10"/>
      <c r="O13" s="10"/>
      <c r="P13" s="11">
        <v>1</v>
      </c>
      <c r="Q13" s="11"/>
      <c r="R13" s="12"/>
      <c r="S13" s="12">
        <v>1</v>
      </c>
      <c r="T13" s="13">
        <v>2</v>
      </c>
      <c r="U13" s="7">
        <f t="shared" si="0"/>
        <v>4</v>
      </c>
      <c r="V13" s="187">
        <f>IF(U13=0,"",T13/U13)</f>
        <v>0.5</v>
      </c>
    </row>
    <row r="14" spans="2:22" ht="15" thickBot="1">
      <c r="B14" s="37" t="s">
        <v>20</v>
      </c>
      <c r="C14" s="43">
        <f>SUM(C5:C13)</f>
        <v>35</v>
      </c>
      <c r="D14" s="38">
        <f>SUM(D5:D13)</f>
        <v>38</v>
      </c>
      <c r="E14" s="38">
        <f t="shared" ref="E14:S14" si="2">SUM(E5:E13)</f>
        <v>10.25</v>
      </c>
      <c r="F14" s="38">
        <f t="shared" si="2"/>
        <v>4</v>
      </c>
      <c r="G14" s="38">
        <f t="shared" si="2"/>
        <v>2</v>
      </c>
      <c r="H14" s="38">
        <f t="shared" si="2"/>
        <v>1</v>
      </c>
      <c r="I14" s="38">
        <f t="shared" si="2"/>
        <v>0</v>
      </c>
      <c r="J14" s="38">
        <f t="shared" si="2"/>
        <v>3</v>
      </c>
      <c r="K14" s="38">
        <f t="shared" si="2"/>
        <v>2.25</v>
      </c>
      <c r="L14" s="38">
        <f t="shared" si="2"/>
        <v>0</v>
      </c>
      <c r="M14" s="38">
        <f t="shared" si="2"/>
        <v>0</v>
      </c>
      <c r="N14" s="38">
        <f t="shared" si="2"/>
        <v>3</v>
      </c>
      <c r="O14" s="38">
        <f t="shared" si="2"/>
        <v>5</v>
      </c>
      <c r="P14" s="38">
        <f t="shared" si="2"/>
        <v>6</v>
      </c>
      <c r="Q14" s="38">
        <f t="shared" si="2"/>
        <v>2</v>
      </c>
      <c r="R14" s="38">
        <f t="shared" si="2"/>
        <v>4</v>
      </c>
      <c r="S14" s="38">
        <f t="shared" si="2"/>
        <v>16</v>
      </c>
      <c r="T14" s="38">
        <f>SUM(T5:T13)</f>
        <v>17</v>
      </c>
      <c r="U14" s="7">
        <f t="shared" si="0"/>
        <v>38.5</v>
      </c>
      <c r="V14" s="188">
        <f>SUM(V5:V13)/9</f>
        <v>0.54867966343625574</v>
      </c>
    </row>
    <row r="15" spans="2:22" ht="22" customHeight="1" thickBot="1">
      <c r="B15" s="15"/>
      <c r="C15" s="61"/>
      <c r="D15" s="16"/>
      <c r="E15" s="17">
        <v>7</v>
      </c>
      <c r="F15" s="17">
        <v>2</v>
      </c>
      <c r="G15" s="17">
        <v>1</v>
      </c>
      <c r="H15" s="17">
        <v>1</v>
      </c>
      <c r="I15" s="17">
        <v>0</v>
      </c>
      <c r="J15" s="17">
        <v>1</v>
      </c>
      <c r="K15" s="17">
        <v>1</v>
      </c>
      <c r="L15" s="17">
        <v>0</v>
      </c>
      <c r="M15" s="17">
        <v>0</v>
      </c>
      <c r="N15" s="17">
        <v>2</v>
      </c>
      <c r="O15" s="17">
        <v>2</v>
      </c>
      <c r="P15" s="17">
        <v>4</v>
      </c>
      <c r="Q15" s="17">
        <v>1</v>
      </c>
      <c r="R15" s="17">
        <v>9</v>
      </c>
      <c r="S15" s="17">
        <v>9</v>
      </c>
      <c r="T15" s="192" t="s">
        <v>105</v>
      </c>
      <c r="U15" s="191">
        <f>SUM(T14/U14)</f>
        <v>0.44155844155844154</v>
      </c>
      <c r="V15" s="189"/>
    </row>
    <row r="16" spans="2:22" ht="23.5" customHeight="1" thickBot="1">
      <c r="B16" s="21"/>
      <c r="C16" s="65"/>
      <c r="D16" s="52"/>
      <c r="E16" s="32">
        <f>SUM(E15/E14)</f>
        <v>0.68292682926829273</v>
      </c>
      <c r="F16" s="32">
        <f t="shared" ref="F16:Q16" si="3">SUM(F15/F14)</f>
        <v>0.5</v>
      </c>
      <c r="G16" s="32">
        <f t="shared" si="3"/>
        <v>0.5</v>
      </c>
      <c r="H16" s="32">
        <f t="shared" si="3"/>
        <v>1</v>
      </c>
      <c r="I16" s="32">
        <v>0</v>
      </c>
      <c r="J16" s="32">
        <f t="shared" si="3"/>
        <v>0.33333333333333331</v>
      </c>
      <c r="K16" s="32">
        <f t="shared" si="3"/>
        <v>0.44444444444444442</v>
      </c>
      <c r="L16" s="32">
        <v>0</v>
      </c>
      <c r="M16" s="32">
        <v>0</v>
      </c>
      <c r="N16" s="32">
        <f t="shared" si="3"/>
        <v>0.66666666666666663</v>
      </c>
      <c r="O16" s="32">
        <f t="shared" si="3"/>
        <v>0.4</v>
      </c>
      <c r="P16" s="32">
        <f t="shared" si="3"/>
        <v>0.66666666666666663</v>
      </c>
      <c r="Q16" s="32">
        <f t="shared" si="3"/>
        <v>0.5</v>
      </c>
      <c r="R16" s="30">
        <f>SUM(R14/R15)</f>
        <v>0.44444444444444442</v>
      </c>
      <c r="S16" s="31">
        <f>SUM(S14/S15)</f>
        <v>1.7777777777777777</v>
      </c>
      <c r="T16" s="52"/>
      <c r="U16" s="29" t="s">
        <v>35</v>
      </c>
      <c r="V16" s="190" cm="1">
        <f t="array" ref="V16">SUM(E16:Q16/9)</f>
        <v>0.63267088226437818</v>
      </c>
    </row>
    <row r="17" spans="5:22" ht="15" thickBot="1"/>
    <row r="18" spans="5:22">
      <c r="E18" s="84">
        <v>1</v>
      </c>
      <c r="F18" s="85">
        <v>1</v>
      </c>
      <c r="G18" s="149" t="s">
        <v>83</v>
      </c>
      <c r="H18" s="90" t="s">
        <v>84</v>
      </c>
      <c r="I18" s="90"/>
      <c r="J18" s="90" t="s">
        <v>92</v>
      </c>
      <c r="K18" s="91"/>
    </row>
    <row r="19" spans="5:22">
      <c r="E19" s="86">
        <v>2</v>
      </c>
      <c r="F19" s="87">
        <v>2</v>
      </c>
      <c r="G19" s="150" t="s">
        <v>85</v>
      </c>
      <c r="H19" t="s">
        <v>86</v>
      </c>
      <c r="J19" t="s">
        <v>93</v>
      </c>
      <c r="K19" s="92"/>
      <c r="V19" s="197">
        <f>SUM(V16+V14+U15)/3</f>
        <v>0.5409696624196918</v>
      </c>
    </row>
    <row r="20" spans="5:22">
      <c r="E20" s="86">
        <v>3</v>
      </c>
      <c r="F20" s="87">
        <v>2.25</v>
      </c>
      <c r="G20" s="150" t="s">
        <v>87</v>
      </c>
      <c r="J20" t="s">
        <v>94</v>
      </c>
      <c r="K20" s="92"/>
    </row>
    <row r="21" spans="5:22" ht="15" thickBot="1">
      <c r="E21" s="86">
        <v>4</v>
      </c>
      <c r="F21" s="87">
        <v>2.5</v>
      </c>
      <c r="G21" s="150" t="s">
        <v>88</v>
      </c>
      <c r="J21" t="s">
        <v>95</v>
      </c>
      <c r="K21" s="92"/>
    </row>
    <row r="22" spans="5:22" ht="15" thickBot="1">
      <c r="E22" s="86">
        <v>5</v>
      </c>
      <c r="F22" s="87">
        <v>3</v>
      </c>
      <c r="G22" s="151" t="s">
        <v>90</v>
      </c>
      <c r="H22" s="93" t="s">
        <v>89</v>
      </c>
      <c r="I22" s="93" t="s">
        <v>91</v>
      </c>
      <c r="J22" s="93" t="s">
        <v>96</v>
      </c>
      <c r="K22" s="142"/>
    </row>
    <row r="25" spans="5:22">
      <c r="E25">
        <v>1</v>
      </c>
    </row>
  </sheetData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BCE56-B511-4A60-A024-53E6B8967AD0}">
  <dimension ref="B3:V23"/>
  <sheetViews>
    <sheetView workbookViewId="0">
      <selection activeCell="Q32" sqref="Q32"/>
    </sheetView>
  </sheetViews>
  <sheetFormatPr defaultRowHeight="14.5"/>
  <cols>
    <col min="20" max="20" width="12" customWidth="1"/>
    <col min="21" max="21" width="12.81640625" customWidth="1"/>
    <col min="22" max="22" width="13.81640625" customWidth="1"/>
  </cols>
  <sheetData>
    <row r="3" spans="2:22" ht="15" thickBot="1"/>
    <row r="4" spans="2:22" ht="15" thickBot="1">
      <c r="B4" s="71" t="s">
        <v>0</v>
      </c>
      <c r="C4" s="72" t="s">
        <v>1</v>
      </c>
      <c r="D4" s="72" t="s">
        <v>2</v>
      </c>
      <c r="E4" s="72" t="s">
        <v>3</v>
      </c>
      <c r="F4" s="72" t="s">
        <v>45</v>
      </c>
      <c r="G4" s="72" t="s">
        <v>5</v>
      </c>
      <c r="H4" s="72" t="s">
        <v>6</v>
      </c>
      <c r="I4" s="72" t="s">
        <v>7</v>
      </c>
      <c r="J4" s="72" t="s">
        <v>8</v>
      </c>
      <c r="K4" s="72" t="s">
        <v>9</v>
      </c>
      <c r="L4" s="72" t="s">
        <v>10</v>
      </c>
      <c r="M4" s="72" t="s">
        <v>11</v>
      </c>
      <c r="N4" s="72" t="s">
        <v>12</v>
      </c>
      <c r="O4" s="72" t="s">
        <v>46</v>
      </c>
      <c r="P4" s="72" t="s">
        <v>14</v>
      </c>
      <c r="Q4" s="72" t="s">
        <v>47</v>
      </c>
      <c r="R4" s="72" t="s">
        <v>16</v>
      </c>
      <c r="S4" s="72" t="s">
        <v>17</v>
      </c>
      <c r="T4" s="78" t="s">
        <v>18</v>
      </c>
      <c r="U4" s="194" t="s">
        <v>19</v>
      </c>
      <c r="V4" s="193" t="s">
        <v>21</v>
      </c>
    </row>
    <row r="5" spans="2:22">
      <c r="B5" s="75">
        <v>1</v>
      </c>
      <c r="C5" s="62">
        <v>4</v>
      </c>
      <c r="D5" s="76">
        <v>5</v>
      </c>
      <c r="E5" s="77">
        <v>2.25</v>
      </c>
      <c r="F5" s="77">
        <v>2</v>
      </c>
      <c r="G5" s="66"/>
      <c r="H5" s="66"/>
      <c r="I5" s="66"/>
      <c r="J5" s="66"/>
      <c r="K5" s="66"/>
      <c r="L5" s="66"/>
      <c r="M5" s="66"/>
      <c r="N5" s="66">
        <v>2</v>
      </c>
      <c r="O5" s="66"/>
      <c r="P5" s="67">
        <v>1</v>
      </c>
      <c r="Q5" s="67"/>
      <c r="R5" s="68"/>
      <c r="S5" s="68">
        <v>1</v>
      </c>
      <c r="T5" s="69">
        <v>2</v>
      </c>
      <c r="U5" s="69">
        <f>SUM(E5:Q5)</f>
        <v>7.25</v>
      </c>
      <c r="V5" s="186">
        <f>IF(U5=0,"",T5/U5)</f>
        <v>0.27586206896551724</v>
      </c>
    </row>
    <row r="6" spans="2:22">
      <c r="B6" s="2">
        <v>2</v>
      </c>
      <c r="C6" s="43">
        <v>4</v>
      </c>
      <c r="D6" s="25">
        <v>4</v>
      </c>
      <c r="E6" s="3">
        <v>2</v>
      </c>
      <c r="F6" s="3"/>
      <c r="G6" s="4"/>
      <c r="H6" s="4"/>
      <c r="I6" s="4"/>
      <c r="J6" s="4"/>
      <c r="K6" s="4"/>
      <c r="L6" s="4"/>
      <c r="M6" s="4">
        <v>2</v>
      </c>
      <c r="N6" s="4"/>
      <c r="O6" s="4"/>
      <c r="P6" s="5"/>
      <c r="Q6" s="5"/>
      <c r="R6" s="6">
        <v>1</v>
      </c>
      <c r="S6" s="6">
        <v>2</v>
      </c>
      <c r="T6" s="7">
        <v>2</v>
      </c>
      <c r="U6" s="7">
        <f t="shared" ref="U6:U14" si="0">SUM(E6:Q6)</f>
        <v>4</v>
      </c>
      <c r="V6" s="187">
        <f t="shared" ref="V6:V12" si="1">IF(U6=0,"",T6/U6)</f>
        <v>0.5</v>
      </c>
    </row>
    <row r="7" spans="2:22">
      <c r="B7" s="2">
        <v>3</v>
      </c>
      <c r="C7" s="43">
        <v>5</v>
      </c>
      <c r="D7" s="25">
        <v>5</v>
      </c>
      <c r="E7" s="3">
        <v>1</v>
      </c>
      <c r="F7" s="3">
        <v>2</v>
      </c>
      <c r="G7" s="4"/>
      <c r="H7" s="4"/>
      <c r="I7" s="4"/>
      <c r="J7" s="4"/>
      <c r="K7" s="4"/>
      <c r="L7" s="4"/>
      <c r="M7" s="4"/>
      <c r="N7" s="4"/>
      <c r="O7" s="4">
        <v>2</v>
      </c>
      <c r="P7" s="5"/>
      <c r="Q7" s="5"/>
      <c r="R7" s="6">
        <v>1</v>
      </c>
      <c r="S7" s="6">
        <v>2</v>
      </c>
      <c r="T7" s="7">
        <v>3</v>
      </c>
      <c r="U7" s="7">
        <f t="shared" si="0"/>
        <v>5</v>
      </c>
      <c r="V7" s="187">
        <f t="shared" si="1"/>
        <v>0.6</v>
      </c>
    </row>
    <row r="8" spans="2:22">
      <c r="B8" s="2">
        <v>4</v>
      </c>
      <c r="C8" s="43">
        <v>4</v>
      </c>
      <c r="D8" s="25">
        <v>4</v>
      </c>
      <c r="E8" s="3">
        <v>1</v>
      </c>
      <c r="F8" s="3"/>
      <c r="G8" s="4"/>
      <c r="H8" s="4"/>
      <c r="I8" s="4"/>
      <c r="J8" s="4">
        <v>1</v>
      </c>
      <c r="K8" s="4"/>
      <c r="L8" s="4"/>
      <c r="M8" s="4"/>
      <c r="N8" s="4"/>
      <c r="O8" s="4"/>
      <c r="P8" s="5"/>
      <c r="Q8" s="5"/>
      <c r="R8" s="6">
        <v>1</v>
      </c>
      <c r="S8" s="6">
        <v>2</v>
      </c>
      <c r="T8" s="7">
        <v>2</v>
      </c>
      <c r="U8" s="7">
        <f t="shared" si="0"/>
        <v>2</v>
      </c>
      <c r="V8" s="187">
        <f t="shared" si="1"/>
        <v>1</v>
      </c>
    </row>
    <row r="9" spans="2:22">
      <c r="B9" s="2">
        <v>5</v>
      </c>
      <c r="C9" s="43">
        <v>4</v>
      </c>
      <c r="D9" s="25">
        <v>5</v>
      </c>
      <c r="E9" s="3">
        <v>2.5</v>
      </c>
      <c r="F9" s="3"/>
      <c r="G9" s="4"/>
      <c r="H9" s="4"/>
      <c r="I9" s="4"/>
      <c r="J9" s="4"/>
      <c r="K9" s="4">
        <v>2</v>
      </c>
      <c r="L9" s="4"/>
      <c r="M9" s="4"/>
      <c r="N9" s="4"/>
      <c r="O9" s="4">
        <v>2</v>
      </c>
      <c r="P9" s="5"/>
      <c r="Q9" s="5"/>
      <c r="R9" s="6"/>
      <c r="S9" s="6">
        <v>2</v>
      </c>
      <c r="T9" s="7">
        <v>2</v>
      </c>
      <c r="U9" s="7">
        <f t="shared" si="0"/>
        <v>6.5</v>
      </c>
      <c r="V9" s="187">
        <f t="shared" si="1"/>
        <v>0.30769230769230771</v>
      </c>
    </row>
    <row r="10" spans="2:22">
      <c r="B10" s="2">
        <v>6</v>
      </c>
      <c r="C10" s="43">
        <v>3</v>
      </c>
      <c r="D10" s="25">
        <v>4</v>
      </c>
      <c r="E10" s="3"/>
      <c r="F10" s="3"/>
      <c r="G10" s="4">
        <v>2</v>
      </c>
      <c r="H10" s="4"/>
      <c r="I10" s="4"/>
      <c r="J10" s="4"/>
      <c r="K10" s="4"/>
      <c r="L10" s="4"/>
      <c r="M10" s="4"/>
      <c r="N10" s="4"/>
      <c r="O10" s="4"/>
      <c r="P10" s="5">
        <v>2</v>
      </c>
      <c r="Q10" s="5"/>
      <c r="R10" s="6"/>
      <c r="S10" s="6">
        <v>2</v>
      </c>
      <c r="T10" s="7">
        <v>1</v>
      </c>
      <c r="U10" s="7">
        <f t="shared" si="0"/>
        <v>4</v>
      </c>
      <c r="V10" s="187">
        <f t="shared" si="1"/>
        <v>0.25</v>
      </c>
    </row>
    <row r="11" spans="2:22">
      <c r="B11" s="2">
        <v>7</v>
      </c>
      <c r="C11" s="43">
        <v>4</v>
      </c>
      <c r="D11" s="25">
        <v>5</v>
      </c>
      <c r="E11" s="3">
        <v>1</v>
      </c>
      <c r="F11" s="3"/>
      <c r="G11" s="4"/>
      <c r="H11" s="4"/>
      <c r="I11" s="4"/>
      <c r="J11" s="4"/>
      <c r="K11" s="4">
        <v>2</v>
      </c>
      <c r="L11" s="4"/>
      <c r="M11" s="4"/>
      <c r="N11" s="4"/>
      <c r="O11" s="4"/>
      <c r="P11" s="5">
        <v>2</v>
      </c>
      <c r="Q11" s="5"/>
      <c r="R11" s="6"/>
      <c r="S11" s="6">
        <v>2</v>
      </c>
      <c r="T11" s="7">
        <v>2</v>
      </c>
      <c r="U11" s="7">
        <f t="shared" si="0"/>
        <v>5</v>
      </c>
      <c r="V11" s="187">
        <f t="shared" si="1"/>
        <v>0.4</v>
      </c>
    </row>
    <row r="12" spans="2:22">
      <c r="B12" s="2">
        <v>8</v>
      </c>
      <c r="C12" s="43">
        <v>3</v>
      </c>
      <c r="D12" s="25">
        <v>3</v>
      </c>
      <c r="E12" s="3"/>
      <c r="F12" s="3"/>
      <c r="G12" s="4">
        <v>2.25</v>
      </c>
      <c r="H12" s="4"/>
      <c r="I12" s="4"/>
      <c r="J12" s="4"/>
      <c r="K12" s="4"/>
      <c r="L12" s="4"/>
      <c r="M12" s="4"/>
      <c r="N12" s="4"/>
      <c r="O12" s="4">
        <v>2</v>
      </c>
      <c r="P12" s="5"/>
      <c r="Q12" s="5"/>
      <c r="R12" s="6"/>
      <c r="S12" s="6">
        <v>2</v>
      </c>
      <c r="T12" s="7">
        <v>1</v>
      </c>
      <c r="U12" s="7">
        <f t="shared" si="0"/>
        <v>4.25</v>
      </c>
      <c r="V12" s="187">
        <f t="shared" si="1"/>
        <v>0.23529411764705882</v>
      </c>
    </row>
    <row r="13" spans="2:22" ht="15" thickBot="1">
      <c r="B13" s="8">
        <v>9</v>
      </c>
      <c r="C13" s="44">
        <v>4</v>
      </c>
      <c r="D13" s="26">
        <v>5</v>
      </c>
      <c r="E13" s="9">
        <v>2</v>
      </c>
      <c r="F13" s="9">
        <v>2</v>
      </c>
      <c r="G13" s="10"/>
      <c r="H13" s="10"/>
      <c r="I13" s="10"/>
      <c r="J13" s="10"/>
      <c r="K13" s="10"/>
      <c r="L13" s="10"/>
      <c r="M13" s="4"/>
      <c r="N13" s="10"/>
      <c r="O13" s="10">
        <v>1</v>
      </c>
      <c r="P13" s="11"/>
      <c r="Q13" s="11"/>
      <c r="R13" s="12"/>
      <c r="S13" s="12">
        <v>2</v>
      </c>
      <c r="T13" s="13">
        <v>2</v>
      </c>
      <c r="U13" s="7">
        <f t="shared" si="0"/>
        <v>5</v>
      </c>
      <c r="V13" s="187">
        <f>IF(U13=0,"",T13/U13)</f>
        <v>0.4</v>
      </c>
    </row>
    <row r="14" spans="2:22" ht="15" thickBot="1">
      <c r="B14" s="37" t="s">
        <v>20</v>
      </c>
      <c r="C14" s="43">
        <f>SUM(C5:C13)</f>
        <v>35</v>
      </c>
      <c r="D14" s="38">
        <f>SUM(D5:D13)</f>
        <v>40</v>
      </c>
      <c r="E14" s="38">
        <f t="shared" ref="E14:S14" si="2">SUM(E5:E13)</f>
        <v>11.75</v>
      </c>
      <c r="F14" s="38">
        <f t="shared" si="2"/>
        <v>6</v>
      </c>
      <c r="G14" s="38">
        <f t="shared" si="2"/>
        <v>4.25</v>
      </c>
      <c r="H14" s="38">
        <f t="shared" si="2"/>
        <v>0</v>
      </c>
      <c r="I14" s="38">
        <f t="shared" si="2"/>
        <v>0</v>
      </c>
      <c r="J14" s="38">
        <f t="shared" si="2"/>
        <v>1</v>
      </c>
      <c r="K14" s="38">
        <f t="shared" si="2"/>
        <v>4</v>
      </c>
      <c r="L14" s="38">
        <f t="shared" si="2"/>
        <v>0</v>
      </c>
      <c r="M14" s="38">
        <f t="shared" si="2"/>
        <v>2</v>
      </c>
      <c r="N14" s="38">
        <f t="shared" si="2"/>
        <v>2</v>
      </c>
      <c r="O14" s="38">
        <f t="shared" si="2"/>
        <v>7</v>
      </c>
      <c r="P14" s="38">
        <f t="shared" si="2"/>
        <v>5</v>
      </c>
      <c r="Q14" s="38">
        <f t="shared" si="2"/>
        <v>0</v>
      </c>
      <c r="R14" s="38">
        <f t="shared" si="2"/>
        <v>3</v>
      </c>
      <c r="S14" s="38">
        <f t="shared" si="2"/>
        <v>17</v>
      </c>
      <c r="T14" s="38">
        <f>SUM(T5:T13)</f>
        <v>17</v>
      </c>
      <c r="U14" s="7">
        <f t="shared" si="0"/>
        <v>43</v>
      </c>
      <c r="V14" s="188">
        <f>SUM(V5:V13)/9</f>
        <v>0.44098316603387594</v>
      </c>
    </row>
    <row r="15" spans="2:22" ht="15" thickBot="1">
      <c r="B15" s="15"/>
      <c r="C15" s="61"/>
      <c r="D15" s="16"/>
      <c r="E15" s="17">
        <v>7</v>
      </c>
      <c r="F15" s="17">
        <v>2</v>
      </c>
      <c r="G15" s="17">
        <v>1</v>
      </c>
      <c r="H15" s="17">
        <v>0</v>
      </c>
      <c r="I15" s="17">
        <v>0</v>
      </c>
      <c r="J15" s="195">
        <v>1</v>
      </c>
      <c r="K15" s="17">
        <v>2</v>
      </c>
      <c r="L15" s="17">
        <v>0</v>
      </c>
      <c r="M15" s="17">
        <v>1</v>
      </c>
      <c r="N15" s="17">
        <v>1</v>
      </c>
      <c r="O15" s="17">
        <v>4</v>
      </c>
      <c r="P15" s="17">
        <v>3</v>
      </c>
      <c r="Q15" s="17">
        <v>10</v>
      </c>
      <c r="R15" s="17">
        <v>9</v>
      </c>
      <c r="S15" s="17">
        <v>9</v>
      </c>
      <c r="T15" s="192" t="s">
        <v>105</v>
      </c>
      <c r="U15" s="191">
        <f>SUM(T14/U14)</f>
        <v>0.39534883720930231</v>
      </c>
      <c r="V15" s="189"/>
    </row>
    <row r="16" spans="2:22" ht="15" thickBot="1">
      <c r="B16" s="21"/>
      <c r="C16" s="65"/>
      <c r="D16" s="52"/>
      <c r="E16" s="32">
        <f>SUM(E15/E14)</f>
        <v>0.5957446808510638</v>
      </c>
      <c r="F16" s="32">
        <f t="shared" ref="F16:P16" si="3">SUM(F15/F14)</f>
        <v>0.33333333333333331</v>
      </c>
      <c r="G16" s="32">
        <f t="shared" si="3"/>
        <v>0.23529411764705882</v>
      </c>
      <c r="H16" s="32">
        <v>0</v>
      </c>
      <c r="I16" s="32">
        <v>0</v>
      </c>
      <c r="J16" s="32">
        <f t="shared" si="3"/>
        <v>1</v>
      </c>
      <c r="K16" s="32">
        <f t="shared" si="3"/>
        <v>0.5</v>
      </c>
      <c r="L16" s="32">
        <v>0</v>
      </c>
      <c r="M16" s="32">
        <f t="shared" si="3"/>
        <v>0.5</v>
      </c>
      <c r="N16" s="32">
        <f t="shared" si="3"/>
        <v>0.5</v>
      </c>
      <c r="O16" s="32">
        <f t="shared" si="3"/>
        <v>0.5714285714285714</v>
      </c>
      <c r="P16" s="32">
        <f t="shared" si="3"/>
        <v>0.6</v>
      </c>
      <c r="Q16" s="32">
        <v>0</v>
      </c>
      <c r="R16" s="30">
        <f>SUM(R14/R15)</f>
        <v>0.33333333333333331</v>
      </c>
      <c r="S16" s="31">
        <f>SUM(S14/S15)</f>
        <v>1.8888888888888888</v>
      </c>
      <c r="T16" s="52"/>
      <c r="U16" s="29" t="s">
        <v>35</v>
      </c>
      <c r="V16" s="190" cm="1">
        <f t="array" ref="V16">SUM(E16:Q16/9)</f>
        <v>0.53731118925111421</v>
      </c>
    </row>
    <row r="17" spans="5:22" ht="15" thickBot="1"/>
    <row r="18" spans="5:22">
      <c r="E18" s="84">
        <v>1</v>
      </c>
      <c r="F18" s="85">
        <v>1</v>
      </c>
      <c r="G18" s="149" t="s">
        <v>83</v>
      </c>
      <c r="H18" s="90" t="s">
        <v>84</v>
      </c>
      <c r="I18" s="90"/>
      <c r="J18" s="90" t="s">
        <v>92</v>
      </c>
      <c r="K18" s="91"/>
      <c r="V18" s="198">
        <v>0.45700000000000002</v>
      </c>
    </row>
    <row r="19" spans="5:22">
      <c r="E19" s="86">
        <v>2</v>
      </c>
      <c r="F19" s="87">
        <v>2</v>
      </c>
      <c r="G19" s="150" t="s">
        <v>85</v>
      </c>
      <c r="H19" t="s">
        <v>86</v>
      </c>
      <c r="J19" t="s">
        <v>93</v>
      </c>
      <c r="K19" s="92"/>
    </row>
    <row r="20" spans="5:22">
      <c r="E20" s="86">
        <v>3</v>
      </c>
      <c r="F20" s="87">
        <v>2.25</v>
      </c>
      <c r="G20" s="150" t="s">
        <v>87</v>
      </c>
      <c r="J20" t="s">
        <v>94</v>
      </c>
      <c r="K20" s="92"/>
    </row>
    <row r="21" spans="5:22" ht="15" thickBot="1">
      <c r="E21" s="86">
        <v>4</v>
      </c>
      <c r="F21" s="87">
        <v>2.5</v>
      </c>
      <c r="G21" s="150" t="s">
        <v>88</v>
      </c>
      <c r="J21" t="s">
        <v>95</v>
      </c>
      <c r="K21" s="92"/>
    </row>
    <row r="22" spans="5:22" ht="15" thickBot="1">
      <c r="E22" s="86">
        <v>5</v>
      </c>
      <c r="F22" s="87">
        <v>3</v>
      </c>
      <c r="G22" s="151" t="s">
        <v>90</v>
      </c>
      <c r="H22" s="93" t="s">
        <v>89</v>
      </c>
      <c r="I22" s="93" t="s">
        <v>91</v>
      </c>
      <c r="J22" s="93" t="s">
        <v>96</v>
      </c>
      <c r="K22" s="142"/>
    </row>
    <row r="23" spans="5:22" ht="17.149999999999999" customHeight="1">
      <c r="V23" s="19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3CAE9-D6EC-460D-8FFA-04E5C71C6A5E}">
  <dimension ref="B3:V25"/>
  <sheetViews>
    <sheetView workbookViewId="0">
      <selection activeCell="M31" sqref="M31"/>
    </sheetView>
  </sheetViews>
  <sheetFormatPr defaultRowHeight="14.5"/>
  <cols>
    <col min="20" max="20" width="14.1796875" customWidth="1"/>
    <col min="21" max="21" width="14.453125" customWidth="1"/>
    <col min="22" max="22" width="13.81640625" customWidth="1"/>
  </cols>
  <sheetData>
    <row r="3" spans="2:22" ht="15" thickBot="1"/>
    <row r="4" spans="2:22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45</v>
      </c>
      <c r="G4" s="180" t="s">
        <v>5</v>
      </c>
      <c r="H4" s="180" t="s">
        <v>6</v>
      </c>
      <c r="I4" s="180" t="s">
        <v>7</v>
      </c>
      <c r="J4" s="180" t="s">
        <v>8</v>
      </c>
      <c r="K4" s="180" t="s">
        <v>9</v>
      </c>
      <c r="L4" s="180" t="s">
        <v>10</v>
      </c>
      <c r="M4" s="180" t="s">
        <v>11</v>
      </c>
      <c r="N4" s="180" t="s">
        <v>12</v>
      </c>
      <c r="O4" s="180" t="s">
        <v>44</v>
      </c>
      <c r="P4" s="180" t="s">
        <v>14</v>
      </c>
      <c r="Q4" s="180" t="s">
        <v>43</v>
      </c>
      <c r="R4" s="180" t="s">
        <v>16</v>
      </c>
      <c r="S4" s="180" t="s">
        <v>17</v>
      </c>
      <c r="T4" s="178" t="s">
        <v>18</v>
      </c>
      <c r="U4" s="180" t="s">
        <v>19</v>
      </c>
      <c r="V4" s="181" t="s">
        <v>21</v>
      </c>
    </row>
    <row r="5" spans="2:22">
      <c r="B5" s="75">
        <v>1</v>
      </c>
      <c r="C5" s="62">
        <v>4</v>
      </c>
      <c r="D5" s="76">
        <v>5</v>
      </c>
      <c r="E5" s="77">
        <v>1</v>
      </c>
      <c r="F5" s="77"/>
      <c r="G5" s="66"/>
      <c r="H5" s="66"/>
      <c r="I5" s="66"/>
      <c r="J5" s="66"/>
      <c r="K5" s="66">
        <v>2.25</v>
      </c>
      <c r="L5" s="66"/>
      <c r="M5" s="66"/>
      <c r="N5" s="66"/>
      <c r="O5" s="66"/>
      <c r="P5" s="67">
        <v>2</v>
      </c>
      <c r="Q5" s="67"/>
      <c r="R5" s="68"/>
      <c r="S5" s="68">
        <v>2</v>
      </c>
      <c r="T5" s="69">
        <v>2</v>
      </c>
      <c r="U5" s="69">
        <f>SUM(E5:Q5)</f>
        <v>5.25</v>
      </c>
      <c r="V5" s="182">
        <f>IF(U5=0,"",T5/U5)</f>
        <v>0.38095238095238093</v>
      </c>
    </row>
    <row r="6" spans="2:22">
      <c r="B6" s="2">
        <v>2</v>
      </c>
      <c r="C6" s="43">
        <v>5</v>
      </c>
      <c r="D6" s="25">
        <v>6</v>
      </c>
      <c r="E6" s="3">
        <v>1</v>
      </c>
      <c r="F6" s="3">
        <v>2.5</v>
      </c>
      <c r="G6" s="4"/>
      <c r="H6" s="4"/>
      <c r="I6" s="4"/>
      <c r="J6" s="4"/>
      <c r="K6" s="4"/>
      <c r="L6" s="4"/>
      <c r="M6" s="4"/>
      <c r="N6" s="4"/>
      <c r="O6" s="4">
        <v>2.5</v>
      </c>
      <c r="P6" s="5"/>
      <c r="Q6" s="5"/>
      <c r="R6" s="6"/>
      <c r="S6" s="6">
        <v>2</v>
      </c>
      <c r="T6" s="7">
        <v>3</v>
      </c>
      <c r="U6" s="7">
        <f t="shared" ref="U6:U14" si="0">SUM(E6:Q6)</f>
        <v>6</v>
      </c>
      <c r="V6" s="97">
        <f t="shared" ref="V6:V13" si="1">IF(U6=0,"",T6/U6)</f>
        <v>0.5</v>
      </c>
    </row>
    <row r="7" spans="2:22">
      <c r="B7" s="2">
        <v>3</v>
      </c>
      <c r="C7" s="43">
        <v>4</v>
      </c>
      <c r="D7" s="25">
        <v>4</v>
      </c>
      <c r="E7" s="3">
        <v>2</v>
      </c>
      <c r="F7" s="3"/>
      <c r="G7" s="4"/>
      <c r="H7" s="4"/>
      <c r="I7" s="4"/>
      <c r="J7" s="4"/>
      <c r="K7" s="4"/>
      <c r="L7" s="4"/>
      <c r="M7" s="4"/>
      <c r="N7" s="4">
        <v>2.5</v>
      </c>
      <c r="O7" s="4"/>
      <c r="P7" s="5">
        <v>2</v>
      </c>
      <c r="Q7" s="5"/>
      <c r="R7" s="6"/>
      <c r="S7" s="6">
        <v>1</v>
      </c>
      <c r="T7" s="7">
        <v>2</v>
      </c>
      <c r="U7" s="7">
        <f t="shared" si="0"/>
        <v>6.5</v>
      </c>
      <c r="V7" s="97">
        <f t="shared" si="1"/>
        <v>0.30769230769230771</v>
      </c>
    </row>
    <row r="8" spans="2:22">
      <c r="B8" s="2">
        <v>4</v>
      </c>
      <c r="C8" s="43">
        <v>3</v>
      </c>
      <c r="D8" s="25">
        <v>4</v>
      </c>
      <c r="E8" s="3"/>
      <c r="F8" s="3"/>
      <c r="G8" s="4"/>
      <c r="H8" s="4"/>
      <c r="I8" s="4"/>
      <c r="J8" s="4"/>
      <c r="K8" s="4"/>
      <c r="L8" s="4">
        <v>2.25</v>
      </c>
      <c r="M8" s="4"/>
      <c r="N8" s="4"/>
      <c r="O8" s="4"/>
      <c r="P8" s="5">
        <v>2.5</v>
      </c>
      <c r="Q8" s="5"/>
      <c r="R8" s="6"/>
      <c r="S8" s="6">
        <v>1</v>
      </c>
      <c r="T8" s="7">
        <v>1</v>
      </c>
      <c r="U8" s="7">
        <f t="shared" si="0"/>
        <v>4.75</v>
      </c>
      <c r="V8" s="97">
        <f t="shared" si="1"/>
        <v>0.21052631578947367</v>
      </c>
    </row>
    <row r="9" spans="2:22">
      <c r="B9" s="2">
        <v>5</v>
      </c>
      <c r="C9" s="43">
        <v>4</v>
      </c>
      <c r="D9" s="25">
        <v>4</v>
      </c>
      <c r="E9" s="3">
        <v>1</v>
      </c>
      <c r="F9" s="3">
        <v>2</v>
      </c>
      <c r="G9" s="4"/>
      <c r="H9" s="4"/>
      <c r="I9" s="4"/>
      <c r="J9" s="4"/>
      <c r="K9" s="4"/>
      <c r="L9" s="4"/>
      <c r="M9" s="4"/>
      <c r="N9" s="4"/>
      <c r="O9" s="4"/>
      <c r="P9" s="5">
        <v>1</v>
      </c>
      <c r="Q9" s="5"/>
      <c r="R9" s="6"/>
      <c r="S9" s="6">
        <v>1</v>
      </c>
      <c r="T9" s="7">
        <v>2</v>
      </c>
      <c r="U9" s="7">
        <f t="shared" si="0"/>
        <v>4</v>
      </c>
      <c r="V9" s="97">
        <f t="shared" si="1"/>
        <v>0.5</v>
      </c>
    </row>
    <row r="10" spans="2:22">
      <c r="B10" s="2">
        <v>6</v>
      </c>
      <c r="C10" s="43">
        <v>4</v>
      </c>
      <c r="D10" s="25">
        <v>5</v>
      </c>
      <c r="E10" s="3">
        <v>2.5</v>
      </c>
      <c r="F10" s="3">
        <v>1</v>
      </c>
      <c r="G10" s="4"/>
      <c r="H10" s="4"/>
      <c r="I10" s="4"/>
      <c r="J10" s="4"/>
      <c r="K10" s="4"/>
      <c r="L10" s="4"/>
      <c r="M10" s="4"/>
      <c r="N10" s="4"/>
      <c r="O10" s="4"/>
      <c r="P10" s="5">
        <v>2</v>
      </c>
      <c r="Q10" s="5"/>
      <c r="R10" s="6"/>
      <c r="S10" s="6">
        <v>2</v>
      </c>
      <c r="T10" s="7">
        <v>2</v>
      </c>
      <c r="U10" s="7">
        <f t="shared" si="0"/>
        <v>5.5</v>
      </c>
      <c r="V10" s="97">
        <f t="shared" si="1"/>
        <v>0.36363636363636365</v>
      </c>
    </row>
    <row r="11" spans="2:22">
      <c r="B11" s="2">
        <v>7</v>
      </c>
      <c r="C11" s="43">
        <v>5</v>
      </c>
      <c r="D11" s="25">
        <v>5</v>
      </c>
      <c r="E11" s="3">
        <v>1</v>
      </c>
      <c r="F11" s="3">
        <v>1</v>
      </c>
      <c r="G11" s="4"/>
      <c r="H11" s="4"/>
      <c r="I11" s="4"/>
      <c r="J11" s="4"/>
      <c r="K11" s="4"/>
      <c r="L11" s="4"/>
      <c r="M11" s="4"/>
      <c r="N11" s="4"/>
      <c r="O11" s="4"/>
      <c r="P11" s="5">
        <v>1</v>
      </c>
      <c r="Q11" s="5"/>
      <c r="R11" s="6">
        <v>1</v>
      </c>
      <c r="S11" s="6">
        <v>2</v>
      </c>
      <c r="T11" s="7">
        <v>3</v>
      </c>
      <c r="U11" s="7">
        <f t="shared" si="0"/>
        <v>3</v>
      </c>
      <c r="V11" s="97">
        <f t="shared" si="1"/>
        <v>1</v>
      </c>
    </row>
    <row r="12" spans="2:22">
      <c r="B12" s="2">
        <v>8</v>
      </c>
      <c r="C12" s="43">
        <v>4</v>
      </c>
      <c r="D12" s="25">
        <v>5</v>
      </c>
      <c r="E12" s="3">
        <v>2</v>
      </c>
      <c r="F12" s="3">
        <v>2.25</v>
      </c>
      <c r="G12" s="4"/>
      <c r="H12" s="4"/>
      <c r="I12" s="4"/>
      <c r="J12" s="4"/>
      <c r="K12" s="4"/>
      <c r="L12" s="4"/>
      <c r="M12" s="4"/>
      <c r="N12" s="4"/>
      <c r="O12" s="4"/>
      <c r="P12" s="5">
        <v>2.5</v>
      </c>
      <c r="Q12" s="5"/>
      <c r="R12" s="6"/>
      <c r="S12" s="6">
        <v>2</v>
      </c>
      <c r="T12" s="7">
        <v>2</v>
      </c>
      <c r="U12" s="7">
        <f t="shared" si="0"/>
        <v>6.75</v>
      </c>
      <c r="V12" s="97">
        <f t="shared" si="1"/>
        <v>0.29629629629629628</v>
      </c>
    </row>
    <row r="13" spans="2:22" ht="15" thickBot="1">
      <c r="B13" s="158">
        <v>9</v>
      </c>
      <c r="C13" s="61">
        <v>3</v>
      </c>
      <c r="D13" s="159">
        <v>3</v>
      </c>
      <c r="E13" s="160"/>
      <c r="F13" s="160"/>
      <c r="G13" s="161"/>
      <c r="H13" s="161"/>
      <c r="I13" s="161">
        <v>2</v>
      </c>
      <c r="J13" s="161"/>
      <c r="K13" s="161"/>
      <c r="L13" s="161"/>
      <c r="M13" s="161"/>
      <c r="N13" s="161"/>
      <c r="O13" s="161"/>
      <c r="P13" s="162">
        <v>1</v>
      </c>
      <c r="Q13" s="162"/>
      <c r="R13" s="163"/>
      <c r="S13" s="163">
        <v>1</v>
      </c>
      <c r="T13" s="164">
        <v>1</v>
      </c>
      <c r="U13" s="164">
        <f t="shared" si="0"/>
        <v>3</v>
      </c>
      <c r="V13" s="165">
        <f t="shared" si="1"/>
        <v>0.33333333333333331</v>
      </c>
    </row>
    <row r="14" spans="2:22" ht="15" thickBot="1">
      <c r="B14" s="37" t="s">
        <v>20</v>
      </c>
      <c r="C14" s="38">
        <f>SUM(C5:C13)</f>
        <v>36</v>
      </c>
      <c r="D14" s="38">
        <f>SUM(D5:D13)</f>
        <v>41</v>
      </c>
      <c r="E14" s="38">
        <f t="shared" ref="E14:K14" si="2">SUM(E5:E13)</f>
        <v>10.5</v>
      </c>
      <c r="F14" s="38">
        <f t="shared" si="2"/>
        <v>8.75</v>
      </c>
      <c r="G14" s="38">
        <f t="shared" si="2"/>
        <v>0</v>
      </c>
      <c r="H14" s="38">
        <f t="shared" si="2"/>
        <v>0</v>
      </c>
      <c r="I14" s="38">
        <f t="shared" si="2"/>
        <v>2</v>
      </c>
      <c r="J14" s="38">
        <f t="shared" si="2"/>
        <v>0</v>
      </c>
      <c r="K14" s="38">
        <f t="shared" si="2"/>
        <v>2.25</v>
      </c>
      <c r="L14" s="38">
        <f>SUM(L5:L13)</f>
        <v>2.25</v>
      </c>
      <c r="M14" s="38">
        <f t="shared" ref="M14:R14" si="3">SUM(M5:M13)</f>
        <v>0</v>
      </c>
      <c r="N14" s="38">
        <f t="shared" si="3"/>
        <v>2.5</v>
      </c>
      <c r="O14" s="38">
        <f t="shared" si="3"/>
        <v>2.5</v>
      </c>
      <c r="P14" s="38">
        <f t="shared" si="3"/>
        <v>14</v>
      </c>
      <c r="Q14" s="38">
        <f t="shared" si="3"/>
        <v>0</v>
      </c>
      <c r="R14" s="38">
        <f t="shared" si="3"/>
        <v>1</v>
      </c>
      <c r="S14" s="38">
        <f>SUM(S5:S13)</f>
        <v>14</v>
      </c>
      <c r="T14" s="38">
        <f>SUM(T5:T13)</f>
        <v>18</v>
      </c>
      <c r="U14" s="177">
        <f t="shared" si="0"/>
        <v>44.75</v>
      </c>
      <c r="V14" s="183">
        <f>SUM(V5:V13)/9</f>
        <v>0.43249299974446176</v>
      </c>
    </row>
    <row r="15" spans="2:22" ht="24" customHeight="1" thickBot="1">
      <c r="B15" s="15"/>
      <c r="C15" s="16"/>
      <c r="D15" s="16"/>
      <c r="E15" s="17">
        <v>7</v>
      </c>
      <c r="F15" s="17">
        <v>5</v>
      </c>
      <c r="G15" s="17"/>
      <c r="H15" s="17"/>
      <c r="I15" s="17">
        <v>1</v>
      </c>
      <c r="J15" s="17"/>
      <c r="K15" s="17">
        <v>1</v>
      </c>
      <c r="L15" s="17">
        <v>1</v>
      </c>
      <c r="M15" s="17"/>
      <c r="N15" s="17">
        <v>1</v>
      </c>
      <c r="O15" s="17">
        <v>1</v>
      </c>
      <c r="P15" s="17">
        <v>8</v>
      </c>
      <c r="Q15" s="17"/>
      <c r="R15" s="17">
        <v>9</v>
      </c>
      <c r="S15" s="17">
        <v>9</v>
      </c>
      <c r="T15" s="16"/>
      <c r="U15" s="16"/>
      <c r="V15" s="184"/>
    </row>
    <row r="16" spans="2:22" ht="27" customHeight="1" thickBot="1">
      <c r="B16" s="21"/>
      <c r="C16" s="14"/>
      <c r="D16" s="14"/>
      <c r="E16" s="94">
        <f>SUM(E15/E14)</f>
        <v>0.66666666666666663</v>
      </c>
      <c r="F16" s="94">
        <f t="shared" ref="F16:Q16" si="4">SUM(F15/F14)</f>
        <v>0.5714285714285714</v>
      </c>
      <c r="G16" s="94" t="e">
        <f t="shared" si="4"/>
        <v>#DIV/0!</v>
      </c>
      <c r="H16" s="94" t="e">
        <f t="shared" si="4"/>
        <v>#DIV/0!</v>
      </c>
      <c r="I16" s="94">
        <f t="shared" si="4"/>
        <v>0.5</v>
      </c>
      <c r="J16" s="94" t="e">
        <f t="shared" si="4"/>
        <v>#DIV/0!</v>
      </c>
      <c r="K16" s="94">
        <f t="shared" si="4"/>
        <v>0.44444444444444442</v>
      </c>
      <c r="L16" s="94">
        <f t="shared" si="4"/>
        <v>0.44444444444444442</v>
      </c>
      <c r="M16" s="94" t="e">
        <f t="shared" si="4"/>
        <v>#DIV/0!</v>
      </c>
      <c r="N16" s="94">
        <f t="shared" si="4"/>
        <v>0.4</v>
      </c>
      <c r="O16" s="94">
        <f t="shared" si="4"/>
        <v>0.4</v>
      </c>
      <c r="P16" s="94">
        <f t="shared" si="4"/>
        <v>0.5714285714285714</v>
      </c>
      <c r="Q16" s="94" t="e">
        <f t="shared" si="4"/>
        <v>#DIV/0!</v>
      </c>
      <c r="R16" s="30">
        <f>SUM(R14/R15)</f>
        <v>0.1111111111111111</v>
      </c>
      <c r="S16" s="31">
        <f>SUM(S14/S15)</f>
        <v>1.5555555555555556</v>
      </c>
      <c r="T16" s="52"/>
      <c r="U16" s="29" t="s">
        <v>35</v>
      </c>
      <c r="V16" s="28">
        <v>0.5544</v>
      </c>
    </row>
    <row r="17" spans="2:22">
      <c r="B17" s="80"/>
      <c r="C17" s="80"/>
      <c r="D17" s="80"/>
      <c r="E17" s="81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81"/>
      <c r="S17" s="82"/>
      <c r="T17" s="80"/>
      <c r="U17" s="23"/>
      <c r="V17" s="79"/>
    </row>
    <row r="18" spans="2:22" ht="15" thickBot="1">
      <c r="B18" s="80"/>
      <c r="C18" s="80"/>
      <c r="D18" s="80"/>
      <c r="E18" s="81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81"/>
      <c r="S18" s="82"/>
      <c r="T18" s="80"/>
      <c r="U18" s="23"/>
      <c r="V18" s="79"/>
    </row>
    <row r="19" spans="2:22" ht="15" thickBot="1">
      <c r="D19" s="199" t="s">
        <v>103</v>
      </c>
      <c r="E19" s="201" t="s">
        <v>104</v>
      </c>
      <c r="F19" s="200"/>
      <c r="G19" s="200"/>
      <c r="H19" s="200"/>
      <c r="I19" s="202" t="s">
        <v>106</v>
      </c>
      <c r="J19" s="201" t="s">
        <v>104</v>
      </c>
    </row>
    <row r="20" spans="2:22">
      <c r="D20" s="203">
        <v>1</v>
      </c>
      <c r="E20" s="205">
        <v>1</v>
      </c>
      <c r="F20" s="214" t="s">
        <v>83</v>
      </c>
      <c r="G20" s="217" t="s">
        <v>97</v>
      </c>
      <c r="H20" s="217"/>
      <c r="I20" s="208" t="s">
        <v>92</v>
      </c>
      <c r="J20" s="209"/>
    </row>
    <row r="21" spans="2:22">
      <c r="D21" s="203">
        <v>2</v>
      </c>
      <c r="E21" s="206">
        <v>2</v>
      </c>
      <c r="F21" s="214" t="s">
        <v>107</v>
      </c>
      <c r="G21" s="217" t="s">
        <v>98</v>
      </c>
      <c r="H21" s="217"/>
      <c r="I21" s="210" t="s">
        <v>93</v>
      </c>
      <c r="J21" s="211"/>
    </row>
    <row r="22" spans="2:22">
      <c r="D22" s="203">
        <v>3</v>
      </c>
      <c r="E22" s="206">
        <v>2.25</v>
      </c>
      <c r="F22" s="214" t="s">
        <v>87</v>
      </c>
      <c r="G22" s="217"/>
      <c r="H22" s="217"/>
      <c r="I22" s="210" t="s">
        <v>94</v>
      </c>
      <c r="J22" s="211"/>
    </row>
    <row r="23" spans="2:22">
      <c r="D23" s="203">
        <v>4</v>
      </c>
      <c r="E23" s="206">
        <v>2.5</v>
      </c>
      <c r="F23" s="214" t="s">
        <v>88</v>
      </c>
      <c r="G23" s="217"/>
      <c r="H23" s="217"/>
      <c r="I23" s="210" t="s">
        <v>95</v>
      </c>
      <c r="J23" s="211"/>
    </row>
    <row r="24" spans="2:22">
      <c r="D24" s="203">
        <v>5</v>
      </c>
      <c r="E24" s="207">
        <v>3</v>
      </c>
      <c r="F24" s="215" t="s">
        <v>90</v>
      </c>
      <c r="G24" s="217" t="s">
        <v>99</v>
      </c>
      <c r="H24" s="217" t="s">
        <v>100</v>
      </c>
      <c r="I24" s="210" t="s">
        <v>96</v>
      </c>
      <c r="J24" s="211"/>
    </row>
    <row r="25" spans="2:22" ht="15" thickBot="1">
      <c r="D25" s="204"/>
      <c r="E25" s="139"/>
      <c r="F25" s="216"/>
      <c r="G25" s="218"/>
      <c r="H25" s="218"/>
      <c r="I25" s="212"/>
      <c r="J25" s="21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3CC6D-03F5-41C7-8EA4-16DD873AB872}">
  <dimension ref="B3:AB28"/>
  <sheetViews>
    <sheetView workbookViewId="0">
      <selection activeCell="L30" sqref="L30"/>
    </sheetView>
  </sheetViews>
  <sheetFormatPr defaultRowHeight="14.5"/>
  <cols>
    <col min="1" max="1" width="5.26953125" customWidth="1"/>
    <col min="2" max="2" width="7.81640625" customWidth="1"/>
    <col min="3" max="3" width="7.26953125" customWidth="1"/>
    <col min="4" max="5" width="7.54296875" customWidth="1"/>
    <col min="6" max="6" width="8.54296875" customWidth="1"/>
    <col min="7" max="7" width="7.453125" customWidth="1"/>
    <col min="8" max="13" width="7.1796875" customWidth="1"/>
    <col min="14" max="14" width="7.7265625" customWidth="1"/>
    <col min="16" max="16" width="7.7265625" customWidth="1"/>
    <col min="17" max="18" width="7.1796875" customWidth="1"/>
    <col min="20" max="20" width="14.7265625" customWidth="1"/>
    <col min="21" max="21" width="14.54296875" customWidth="1"/>
    <col min="22" max="22" width="14.453125" customWidth="1"/>
    <col min="23" max="23" width="1.1796875" customWidth="1"/>
    <col min="26" max="26" width="11.54296875" customWidth="1"/>
    <col min="27" max="27" width="14.453125" customWidth="1"/>
    <col min="28" max="28" width="18.54296875" customWidth="1"/>
  </cols>
  <sheetData>
    <row r="3" spans="2:28" ht="15" thickBot="1"/>
    <row r="4" spans="2:28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45</v>
      </c>
      <c r="G4" s="180" t="s">
        <v>5</v>
      </c>
      <c r="H4" s="180" t="s">
        <v>6</v>
      </c>
      <c r="I4" s="180" t="s">
        <v>7</v>
      </c>
      <c r="J4" s="180" t="s">
        <v>8</v>
      </c>
      <c r="K4" s="180" t="s">
        <v>9</v>
      </c>
      <c r="L4" s="180" t="s">
        <v>10</v>
      </c>
      <c r="M4" s="180" t="s">
        <v>11</v>
      </c>
      <c r="N4" s="180" t="s">
        <v>12</v>
      </c>
      <c r="O4" s="180" t="s">
        <v>44</v>
      </c>
      <c r="P4" s="180" t="s">
        <v>14</v>
      </c>
      <c r="Q4" s="180" t="s">
        <v>43</v>
      </c>
      <c r="R4" s="180" t="s">
        <v>16</v>
      </c>
      <c r="S4" s="180" t="s">
        <v>17</v>
      </c>
      <c r="T4" s="178" t="s">
        <v>18</v>
      </c>
      <c r="U4" s="180" t="s">
        <v>19</v>
      </c>
      <c r="V4" s="181" t="s">
        <v>21</v>
      </c>
      <c r="X4" s="241" t="s">
        <v>103</v>
      </c>
      <c r="Y4" s="222" t="s">
        <v>104</v>
      </c>
      <c r="Z4" s="241" t="s">
        <v>110</v>
      </c>
      <c r="AA4" s="241" t="s">
        <v>111</v>
      </c>
      <c r="AB4" s="242" t="s">
        <v>106</v>
      </c>
    </row>
    <row r="5" spans="2:28">
      <c r="B5" s="75">
        <v>1</v>
      </c>
      <c r="C5" s="62">
        <v>5</v>
      </c>
      <c r="D5" s="76">
        <v>6</v>
      </c>
      <c r="E5" s="77">
        <v>2</v>
      </c>
      <c r="F5" s="77">
        <v>1.5</v>
      </c>
      <c r="G5" s="66"/>
      <c r="H5" s="66"/>
      <c r="I5" s="66"/>
      <c r="J5" s="66"/>
      <c r="K5" s="66">
        <v>2</v>
      </c>
      <c r="L5" s="66"/>
      <c r="M5" s="66"/>
      <c r="N5" s="66"/>
      <c r="O5" s="66"/>
      <c r="P5" s="67">
        <v>1.5</v>
      </c>
      <c r="Q5" s="67"/>
      <c r="R5" s="237"/>
      <c r="S5" s="68">
        <v>2</v>
      </c>
      <c r="T5" s="69">
        <v>3</v>
      </c>
      <c r="U5" s="69">
        <f t="shared" ref="U5:U14" si="0">SUM(E5:Q5)</f>
        <v>7</v>
      </c>
      <c r="V5" s="182">
        <f t="shared" ref="V5:V13" si="1">IF(U5=0,"",T5/U5)</f>
        <v>0.42857142857142855</v>
      </c>
      <c r="X5" s="226">
        <v>0</v>
      </c>
      <c r="Y5" s="227">
        <v>0</v>
      </c>
      <c r="Z5" s="231" t="s">
        <v>83</v>
      </c>
      <c r="AA5" s="240" t="s">
        <v>109</v>
      </c>
      <c r="AB5" s="244" t="s">
        <v>108</v>
      </c>
    </row>
    <row r="6" spans="2:28">
      <c r="B6" s="2">
        <v>2</v>
      </c>
      <c r="C6" s="43">
        <v>4</v>
      </c>
      <c r="D6" s="25">
        <v>4</v>
      </c>
      <c r="E6" s="3">
        <v>1</v>
      </c>
      <c r="F6" s="3"/>
      <c r="G6" s="4"/>
      <c r="H6" s="4"/>
      <c r="I6" s="4"/>
      <c r="J6" s="4"/>
      <c r="K6" s="4"/>
      <c r="L6" s="4"/>
      <c r="M6" s="4"/>
      <c r="N6" s="4">
        <v>1.5</v>
      </c>
      <c r="O6" s="4"/>
      <c r="P6" s="5"/>
      <c r="Q6" s="5"/>
      <c r="R6" s="238">
        <v>1</v>
      </c>
      <c r="S6" s="6">
        <v>1</v>
      </c>
      <c r="T6" s="7">
        <v>2</v>
      </c>
      <c r="U6" s="7">
        <f t="shared" si="0"/>
        <v>2.5</v>
      </c>
      <c r="V6" s="97">
        <f t="shared" si="1"/>
        <v>0.8</v>
      </c>
      <c r="X6" s="203">
        <v>1</v>
      </c>
      <c r="Y6" s="58">
        <v>1</v>
      </c>
      <c r="Z6" s="232" t="s">
        <v>83</v>
      </c>
      <c r="AA6" s="243" t="s">
        <v>97</v>
      </c>
      <c r="AB6" s="245" t="s">
        <v>113</v>
      </c>
    </row>
    <row r="7" spans="2:28">
      <c r="B7" s="2">
        <v>3</v>
      </c>
      <c r="C7" s="43">
        <v>3</v>
      </c>
      <c r="D7" s="25">
        <v>3</v>
      </c>
      <c r="E7" s="3"/>
      <c r="F7" s="3"/>
      <c r="G7" s="4"/>
      <c r="H7" s="4"/>
      <c r="I7" s="4"/>
      <c r="J7" s="4"/>
      <c r="K7" s="4">
        <v>1.5</v>
      </c>
      <c r="L7" s="4"/>
      <c r="M7" s="4"/>
      <c r="N7" s="4"/>
      <c r="O7" s="4"/>
      <c r="P7" s="5"/>
      <c r="Q7" s="5"/>
      <c r="R7" s="238">
        <v>1</v>
      </c>
      <c r="S7" s="6">
        <v>3</v>
      </c>
      <c r="T7" s="7">
        <v>1</v>
      </c>
      <c r="U7" s="7">
        <f t="shared" si="0"/>
        <v>1.5</v>
      </c>
      <c r="V7" s="97">
        <f t="shared" si="1"/>
        <v>0.66666666666666663</v>
      </c>
      <c r="X7" s="203">
        <v>2</v>
      </c>
      <c r="Y7" s="58">
        <v>1.5</v>
      </c>
      <c r="Z7" s="232" t="s">
        <v>107</v>
      </c>
      <c r="AA7" s="243" t="s">
        <v>98</v>
      </c>
      <c r="AB7" s="245" t="s">
        <v>114</v>
      </c>
    </row>
    <row r="8" spans="2:28">
      <c r="B8" s="2">
        <v>4</v>
      </c>
      <c r="C8" s="43">
        <v>3</v>
      </c>
      <c r="D8" s="25">
        <v>4</v>
      </c>
      <c r="E8" s="3"/>
      <c r="F8" s="3"/>
      <c r="G8" s="4"/>
      <c r="H8" s="4"/>
      <c r="I8" s="4"/>
      <c r="J8" s="4">
        <v>2</v>
      </c>
      <c r="K8" s="4"/>
      <c r="L8" s="4"/>
      <c r="M8" s="4"/>
      <c r="N8" s="4"/>
      <c r="O8" s="4"/>
      <c r="P8" s="5">
        <v>1.5</v>
      </c>
      <c r="Q8" s="5"/>
      <c r="R8" s="238"/>
      <c r="S8" s="6">
        <v>1</v>
      </c>
      <c r="T8" s="7">
        <v>1</v>
      </c>
      <c r="U8" s="7">
        <f t="shared" si="0"/>
        <v>3.5</v>
      </c>
      <c r="V8" s="97">
        <f t="shared" si="1"/>
        <v>0.2857142857142857</v>
      </c>
      <c r="X8" s="203">
        <v>3</v>
      </c>
      <c r="Y8" s="58">
        <v>2</v>
      </c>
      <c r="Z8" s="232" t="s">
        <v>87</v>
      </c>
      <c r="AA8" s="247" t="s">
        <v>112</v>
      </c>
      <c r="AB8" s="245" t="s">
        <v>115</v>
      </c>
    </row>
    <row r="9" spans="2:28">
      <c r="B9" s="2">
        <v>5</v>
      </c>
      <c r="C9" s="43">
        <v>4</v>
      </c>
      <c r="D9" s="25">
        <v>5</v>
      </c>
      <c r="E9" s="3">
        <v>1</v>
      </c>
      <c r="F9" s="3"/>
      <c r="G9" s="4"/>
      <c r="H9" s="4"/>
      <c r="I9" s="4"/>
      <c r="J9" s="4"/>
      <c r="K9" s="4"/>
      <c r="L9" s="4">
        <v>2</v>
      </c>
      <c r="M9" s="4"/>
      <c r="N9" s="4"/>
      <c r="O9" s="4"/>
      <c r="P9" s="5">
        <v>2</v>
      </c>
      <c r="Q9" s="5"/>
      <c r="R9" s="238"/>
      <c r="S9" s="6">
        <v>1</v>
      </c>
      <c r="T9" s="7">
        <v>2</v>
      </c>
      <c r="U9" s="7">
        <f t="shared" si="0"/>
        <v>5</v>
      </c>
      <c r="V9" s="97">
        <f t="shared" si="1"/>
        <v>0.4</v>
      </c>
      <c r="X9" s="203">
        <v>4</v>
      </c>
      <c r="Y9" s="58">
        <v>2.5</v>
      </c>
      <c r="Z9" s="232" t="s">
        <v>88</v>
      </c>
      <c r="AA9" s="247" t="s">
        <v>88</v>
      </c>
      <c r="AB9" s="245" t="s">
        <v>116</v>
      </c>
    </row>
    <row r="10" spans="2:28" ht="15" thickBot="1">
      <c r="B10" s="2">
        <v>6</v>
      </c>
      <c r="C10" s="43">
        <v>4</v>
      </c>
      <c r="D10" s="25">
        <v>5</v>
      </c>
      <c r="E10" s="3">
        <v>1</v>
      </c>
      <c r="F10" s="3"/>
      <c r="G10" s="4"/>
      <c r="H10" s="4"/>
      <c r="I10" s="4"/>
      <c r="J10" s="4">
        <v>2</v>
      </c>
      <c r="K10" s="4"/>
      <c r="L10" s="4"/>
      <c r="M10" s="4"/>
      <c r="N10" s="4"/>
      <c r="O10" s="4"/>
      <c r="P10" s="5">
        <v>1.5</v>
      </c>
      <c r="Q10" s="5"/>
      <c r="R10" s="238"/>
      <c r="S10" s="6">
        <v>1</v>
      </c>
      <c r="T10" s="7">
        <v>2</v>
      </c>
      <c r="U10" s="7">
        <f t="shared" si="0"/>
        <v>4.5</v>
      </c>
      <c r="V10" s="97">
        <f t="shared" si="1"/>
        <v>0.44444444444444442</v>
      </c>
      <c r="X10" s="204">
        <v>5</v>
      </c>
      <c r="Y10" s="228">
        <v>3</v>
      </c>
      <c r="Z10" s="233" t="s">
        <v>90</v>
      </c>
      <c r="AA10" s="248" t="s">
        <v>99</v>
      </c>
      <c r="AB10" s="246" t="s">
        <v>96</v>
      </c>
    </row>
    <row r="11" spans="2:28">
      <c r="B11" s="2">
        <v>7</v>
      </c>
      <c r="C11" s="43">
        <v>3</v>
      </c>
      <c r="D11" s="25">
        <v>4</v>
      </c>
      <c r="E11" s="3"/>
      <c r="F11" s="3"/>
      <c r="G11" s="4"/>
      <c r="H11" s="4"/>
      <c r="I11" s="4"/>
      <c r="J11" s="4"/>
      <c r="K11" s="4"/>
      <c r="L11" s="4">
        <v>2</v>
      </c>
      <c r="M11" s="4"/>
      <c r="N11" s="4"/>
      <c r="O11" s="4"/>
      <c r="P11" s="5">
        <v>2</v>
      </c>
      <c r="Q11" s="5"/>
      <c r="R11" s="238"/>
      <c r="S11" s="6">
        <v>2</v>
      </c>
      <c r="T11" s="7">
        <v>1</v>
      </c>
      <c r="U11" s="7">
        <f t="shared" si="0"/>
        <v>4</v>
      </c>
      <c r="V11" s="97">
        <f t="shared" si="1"/>
        <v>0.25</v>
      </c>
    </row>
    <row r="12" spans="2:28">
      <c r="B12" s="2">
        <v>8</v>
      </c>
      <c r="C12" s="43">
        <v>4</v>
      </c>
      <c r="D12" s="25">
        <v>4</v>
      </c>
      <c r="E12" s="3">
        <v>1</v>
      </c>
      <c r="F12" s="3"/>
      <c r="G12" s="4"/>
      <c r="H12" s="4"/>
      <c r="I12" s="4"/>
      <c r="J12" s="4"/>
      <c r="K12" s="4">
        <v>1</v>
      </c>
      <c r="L12" s="4"/>
      <c r="M12" s="4"/>
      <c r="N12" s="4"/>
      <c r="O12" s="4"/>
      <c r="P12" s="5"/>
      <c r="Q12" s="5"/>
      <c r="R12" s="238">
        <v>1</v>
      </c>
      <c r="S12" s="6">
        <v>4</v>
      </c>
      <c r="T12" s="7">
        <v>2</v>
      </c>
      <c r="U12" s="7">
        <f t="shared" si="0"/>
        <v>2</v>
      </c>
      <c r="V12" s="97">
        <f t="shared" si="1"/>
        <v>1</v>
      </c>
    </row>
    <row r="13" spans="2:28" ht="15" thickBot="1">
      <c r="B13" s="158">
        <v>9</v>
      </c>
      <c r="C13" s="61">
        <v>4</v>
      </c>
      <c r="D13" s="159">
        <v>4</v>
      </c>
      <c r="E13" s="160">
        <v>1</v>
      </c>
      <c r="F13" s="160">
        <v>1</v>
      </c>
      <c r="G13" s="161"/>
      <c r="H13" s="161"/>
      <c r="I13" s="161"/>
      <c r="J13" s="161"/>
      <c r="K13" s="161"/>
      <c r="L13" s="161"/>
      <c r="M13" s="161"/>
      <c r="N13" s="161"/>
      <c r="O13" s="161"/>
      <c r="P13" s="162"/>
      <c r="Q13" s="162"/>
      <c r="R13" s="239">
        <v>1</v>
      </c>
      <c r="S13" s="163">
        <v>2</v>
      </c>
      <c r="T13" s="164">
        <v>2</v>
      </c>
      <c r="U13" s="164">
        <f t="shared" si="0"/>
        <v>2</v>
      </c>
      <c r="V13" s="165">
        <f t="shared" si="1"/>
        <v>1</v>
      </c>
    </row>
    <row r="14" spans="2:28" ht="15" thickBot="1">
      <c r="B14" s="37" t="s">
        <v>20</v>
      </c>
      <c r="C14" s="38">
        <f>SUM(C5:C13)</f>
        <v>34</v>
      </c>
      <c r="D14" s="38">
        <f>SUM(D5:D13)</f>
        <v>39</v>
      </c>
      <c r="E14" s="38">
        <f t="shared" ref="E14:K14" si="2">SUM(E5:E13)</f>
        <v>7</v>
      </c>
      <c r="F14" s="38">
        <f t="shared" si="2"/>
        <v>2.5</v>
      </c>
      <c r="G14" s="38">
        <f t="shared" si="2"/>
        <v>0</v>
      </c>
      <c r="H14" s="38">
        <f t="shared" si="2"/>
        <v>0</v>
      </c>
      <c r="I14" s="38">
        <f t="shared" si="2"/>
        <v>0</v>
      </c>
      <c r="J14" s="38">
        <f t="shared" si="2"/>
        <v>4</v>
      </c>
      <c r="K14" s="38">
        <f t="shared" si="2"/>
        <v>4.5</v>
      </c>
      <c r="L14" s="38">
        <f>SUM(L5:L13)</f>
        <v>4</v>
      </c>
      <c r="M14" s="38">
        <f t="shared" ref="M14:R14" si="3">SUM(M5:M13)</f>
        <v>0</v>
      </c>
      <c r="N14" s="38">
        <f t="shared" si="3"/>
        <v>1.5</v>
      </c>
      <c r="O14" s="38">
        <f t="shared" si="3"/>
        <v>0</v>
      </c>
      <c r="P14" s="38">
        <f t="shared" si="3"/>
        <v>8.5</v>
      </c>
      <c r="Q14" s="38">
        <f t="shared" si="3"/>
        <v>0</v>
      </c>
      <c r="R14" s="38">
        <f t="shared" si="3"/>
        <v>4</v>
      </c>
      <c r="S14" s="38">
        <f>SUM(S5:S13)</f>
        <v>17</v>
      </c>
      <c r="T14" s="38">
        <f>SUM(T5:T13)</f>
        <v>16</v>
      </c>
      <c r="U14" s="177">
        <f t="shared" si="0"/>
        <v>32</v>
      </c>
      <c r="V14" s="183">
        <f>SUM(V5:V13)/9</f>
        <v>0.5861552028218695</v>
      </c>
    </row>
    <row r="15" spans="2:28" ht="15" thickBot="1">
      <c r="B15" s="15"/>
      <c r="C15" s="16"/>
      <c r="D15" s="16"/>
      <c r="E15" s="17">
        <v>6</v>
      </c>
      <c r="F15" s="17">
        <v>2</v>
      </c>
      <c r="G15" s="17"/>
      <c r="H15" s="17"/>
      <c r="I15" s="17">
        <v>0</v>
      </c>
      <c r="J15" s="17">
        <v>2</v>
      </c>
      <c r="K15" s="17">
        <v>2</v>
      </c>
      <c r="L15" s="17">
        <v>2</v>
      </c>
      <c r="M15" s="17"/>
      <c r="N15" s="17">
        <v>1</v>
      </c>
      <c r="O15" s="17">
        <v>0</v>
      </c>
      <c r="P15" s="17">
        <v>5</v>
      </c>
      <c r="Q15" s="17"/>
      <c r="R15" s="17">
        <v>9</v>
      </c>
      <c r="S15" s="17">
        <v>9</v>
      </c>
      <c r="T15" s="16"/>
      <c r="U15" s="16"/>
      <c r="V15" s="184"/>
    </row>
    <row r="16" spans="2:28" ht="15" thickBot="1">
      <c r="B16" s="21"/>
      <c r="C16" s="14"/>
      <c r="D16" s="14"/>
      <c r="E16" s="94">
        <f>SUM(E15/E14)</f>
        <v>0.8571428571428571</v>
      </c>
      <c r="F16" s="94">
        <f t="shared" ref="F16:Q16" si="4">SUM(F15/F14)</f>
        <v>0.8</v>
      </c>
      <c r="G16" s="94" t="e">
        <f t="shared" si="4"/>
        <v>#DIV/0!</v>
      </c>
      <c r="H16" s="94" t="e">
        <f t="shared" si="4"/>
        <v>#DIV/0!</v>
      </c>
      <c r="I16" s="94" t="e">
        <f t="shared" si="4"/>
        <v>#DIV/0!</v>
      </c>
      <c r="J16" s="94">
        <f t="shared" si="4"/>
        <v>0.5</v>
      </c>
      <c r="K16" s="94">
        <f t="shared" si="4"/>
        <v>0.44444444444444442</v>
      </c>
      <c r="L16" s="94">
        <f t="shared" si="4"/>
        <v>0.5</v>
      </c>
      <c r="M16" s="94" t="e">
        <f t="shared" si="4"/>
        <v>#DIV/0!</v>
      </c>
      <c r="N16" s="94">
        <f t="shared" si="4"/>
        <v>0.66666666666666663</v>
      </c>
      <c r="O16" s="94" t="e">
        <f t="shared" si="4"/>
        <v>#DIV/0!</v>
      </c>
      <c r="P16" s="94">
        <f t="shared" si="4"/>
        <v>0.58823529411764708</v>
      </c>
      <c r="Q16" s="94" t="e">
        <f t="shared" si="4"/>
        <v>#DIV/0!</v>
      </c>
      <c r="R16" s="30">
        <f>SUM(R14/R15)</f>
        <v>0.44444444444444442</v>
      </c>
      <c r="S16" s="31">
        <f>SUM(S14/S15)</f>
        <v>1.8888888888888888</v>
      </c>
      <c r="T16" s="219">
        <v>0.69399999999999995</v>
      </c>
      <c r="U16" s="29" t="s">
        <v>35</v>
      </c>
      <c r="V16" s="28">
        <v>0.5544</v>
      </c>
    </row>
    <row r="17" spans="2:22">
      <c r="B17" s="80"/>
      <c r="C17" s="80"/>
      <c r="D17" s="80"/>
      <c r="E17" s="81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81"/>
      <c r="S17" s="82"/>
      <c r="T17" s="80"/>
      <c r="U17" s="23"/>
      <c r="V17" s="79"/>
    </row>
    <row r="18" spans="2:22">
      <c r="B18" s="80"/>
      <c r="C18" s="80"/>
      <c r="D18" s="80"/>
      <c r="E18" s="81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81"/>
      <c r="S18" s="82"/>
      <c r="T18" s="80"/>
      <c r="U18" s="23"/>
      <c r="V18" s="79"/>
    </row>
    <row r="28" spans="2:22">
      <c r="M28" s="2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51F4F-AA94-485E-A713-A45AF1A913AA}">
  <dimension ref="E4:Q11"/>
  <sheetViews>
    <sheetView workbookViewId="0">
      <selection activeCell="P18" sqref="P18"/>
    </sheetView>
  </sheetViews>
  <sheetFormatPr defaultRowHeight="14.5"/>
  <cols>
    <col min="7" max="7" width="16.1796875" customWidth="1"/>
    <col min="10" max="10" width="18.7265625" customWidth="1"/>
    <col min="14" max="14" width="9.81640625" customWidth="1"/>
    <col min="15" max="15" width="18.1796875" customWidth="1"/>
    <col min="16" max="16" width="15.81640625" customWidth="1"/>
    <col min="17" max="17" width="20.7265625" customWidth="1"/>
  </cols>
  <sheetData>
    <row r="4" spans="5:17" ht="15" thickBot="1"/>
    <row r="5" spans="5:17" ht="15" thickBot="1">
      <c r="E5" s="223" t="s">
        <v>103</v>
      </c>
      <c r="F5" s="222" t="s">
        <v>104</v>
      </c>
      <c r="G5" s="224"/>
      <c r="H5" s="224"/>
      <c r="I5" s="224"/>
      <c r="J5" s="225" t="s">
        <v>106</v>
      </c>
      <c r="K5" s="222" t="s">
        <v>104</v>
      </c>
      <c r="M5" s="201" t="s">
        <v>103</v>
      </c>
      <c r="N5" s="222" t="s">
        <v>104</v>
      </c>
      <c r="O5" s="241" t="s">
        <v>111</v>
      </c>
      <c r="P5" s="241" t="s">
        <v>110</v>
      </c>
      <c r="Q5" s="242" t="s">
        <v>106</v>
      </c>
    </row>
    <row r="6" spans="5:17">
      <c r="E6" s="226">
        <v>0</v>
      </c>
      <c r="F6" s="227">
        <v>0.5</v>
      </c>
      <c r="G6" s="231" t="s">
        <v>83</v>
      </c>
      <c r="H6" s="234" t="s">
        <v>109</v>
      </c>
      <c r="I6" s="234"/>
      <c r="J6" s="208" t="s">
        <v>108</v>
      </c>
      <c r="K6" s="209"/>
      <c r="M6" s="258">
        <v>0</v>
      </c>
      <c r="N6" s="17">
        <v>0</v>
      </c>
      <c r="O6" s="231" t="s">
        <v>123</v>
      </c>
      <c r="P6" s="240" t="s">
        <v>109</v>
      </c>
      <c r="Q6" s="244" t="s">
        <v>108</v>
      </c>
    </row>
    <row r="7" spans="5:17">
      <c r="E7" s="203">
        <v>1</v>
      </c>
      <c r="F7" s="58">
        <v>1</v>
      </c>
      <c r="G7" s="232" t="s">
        <v>83</v>
      </c>
      <c r="H7" s="235" t="s">
        <v>97</v>
      </c>
      <c r="I7" s="235"/>
      <c r="J7" s="210" t="s">
        <v>92</v>
      </c>
      <c r="K7" s="211"/>
      <c r="M7" s="259">
        <v>1</v>
      </c>
      <c r="N7" s="250">
        <v>1</v>
      </c>
      <c r="O7" s="232" t="s">
        <v>120</v>
      </c>
      <c r="P7" s="243" t="s">
        <v>97</v>
      </c>
      <c r="Q7" s="245" t="s">
        <v>113</v>
      </c>
    </row>
    <row r="8" spans="5:17">
      <c r="E8" s="203">
        <v>2</v>
      </c>
      <c r="F8" s="58">
        <v>1.5</v>
      </c>
      <c r="G8" s="232" t="s">
        <v>107</v>
      </c>
      <c r="H8" s="235" t="s">
        <v>98</v>
      </c>
      <c r="I8" s="235"/>
      <c r="J8" s="210" t="s">
        <v>93</v>
      </c>
      <c r="K8" s="211"/>
      <c r="M8" s="259">
        <v>2</v>
      </c>
      <c r="N8" s="250">
        <v>1.5</v>
      </c>
      <c r="O8" s="232" t="s">
        <v>124</v>
      </c>
      <c r="P8" s="247" t="s">
        <v>125</v>
      </c>
      <c r="Q8" s="245" t="s">
        <v>114</v>
      </c>
    </row>
    <row r="9" spans="5:17">
      <c r="E9" s="203">
        <v>3</v>
      </c>
      <c r="F9" s="58">
        <v>2</v>
      </c>
      <c r="G9" s="232" t="s">
        <v>87</v>
      </c>
      <c r="H9" s="235"/>
      <c r="I9" s="235"/>
      <c r="J9" s="210" t="s">
        <v>94</v>
      </c>
      <c r="K9" s="211"/>
      <c r="M9" s="259">
        <v>3</v>
      </c>
      <c r="N9" s="250">
        <v>2</v>
      </c>
      <c r="O9" s="232" t="s">
        <v>121</v>
      </c>
      <c r="P9" s="247" t="s">
        <v>122</v>
      </c>
      <c r="Q9" s="245" t="s">
        <v>115</v>
      </c>
    </row>
    <row r="10" spans="5:17">
      <c r="E10" s="203">
        <v>4</v>
      </c>
      <c r="F10" s="58">
        <v>2.5</v>
      </c>
      <c r="G10" s="232" t="s">
        <v>88</v>
      </c>
      <c r="H10" s="235"/>
      <c r="I10" s="235"/>
      <c r="J10" s="210" t="s">
        <v>95</v>
      </c>
      <c r="K10" s="211"/>
      <c r="M10" s="259">
        <v>4</v>
      </c>
      <c r="N10" s="250">
        <v>2.5</v>
      </c>
      <c r="O10" s="232" t="s">
        <v>88</v>
      </c>
      <c r="P10" s="247" t="s">
        <v>88</v>
      </c>
      <c r="Q10" s="245" t="s">
        <v>116</v>
      </c>
    </row>
    <row r="11" spans="5:17" ht="15" thickBot="1">
      <c r="E11" s="204">
        <v>5</v>
      </c>
      <c r="F11" s="228">
        <v>3</v>
      </c>
      <c r="G11" s="233" t="s">
        <v>90</v>
      </c>
      <c r="H11" s="236" t="s">
        <v>99</v>
      </c>
      <c r="I11" s="236" t="s">
        <v>100</v>
      </c>
      <c r="J11" s="229" t="s">
        <v>96</v>
      </c>
      <c r="K11" s="230"/>
      <c r="M11" s="260">
        <v>5</v>
      </c>
      <c r="N11" s="251">
        <v>3</v>
      </c>
      <c r="O11" s="233" t="s">
        <v>118</v>
      </c>
      <c r="P11" s="248" t="s">
        <v>119</v>
      </c>
      <c r="Q11" s="246" t="s">
        <v>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10C05-69A6-4FBF-BBD8-8478729BE114}">
  <dimension ref="B2:AC15"/>
  <sheetViews>
    <sheetView workbookViewId="0">
      <selection activeCell="Q35" sqref="Q35"/>
    </sheetView>
  </sheetViews>
  <sheetFormatPr defaultRowHeight="14.5"/>
  <cols>
    <col min="1" max="1" width="0.81640625" customWidth="1"/>
    <col min="2" max="2" width="7.1796875" customWidth="1"/>
    <col min="3" max="3" width="6.81640625" customWidth="1"/>
    <col min="4" max="4" width="7.1796875" customWidth="1"/>
    <col min="5" max="5" width="7.453125" customWidth="1"/>
    <col min="6" max="6" width="7.1796875" customWidth="1"/>
    <col min="7" max="7" width="6.453125" customWidth="1"/>
    <col min="8" max="9" width="5.453125" customWidth="1"/>
    <col min="10" max="10" width="7.453125" customWidth="1"/>
    <col min="11" max="12" width="6.54296875" customWidth="1"/>
    <col min="13" max="13" width="5.81640625" customWidth="1"/>
    <col min="21" max="21" width="12.7265625" customWidth="1"/>
    <col min="22" max="22" width="14.1796875" customWidth="1"/>
    <col min="23" max="23" width="12.54296875" customWidth="1"/>
    <col min="24" max="24" width="2.453125" hidden="1" customWidth="1"/>
    <col min="25" max="25" width="8" customWidth="1"/>
    <col min="27" max="27" width="13.81640625" customWidth="1"/>
    <col min="28" max="28" width="15.1796875" customWidth="1"/>
    <col min="29" max="29" width="16" customWidth="1"/>
  </cols>
  <sheetData>
    <row r="2" spans="2:29" ht="15" thickBot="1"/>
    <row r="3" spans="2:29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180" t="s">
        <v>128</v>
      </c>
      <c r="I3" s="180" t="s">
        <v>129</v>
      </c>
      <c r="J3" s="180">
        <v>5</v>
      </c>
      <c r="K3" s="180" t="s">
        <v>8</v>
      </c>
      <c r="L3" s="180" t="s">
        <v>9</v>
      </c>
      <c r="M3" s="180" t="s">
        <v>10</v>
      </c>
      <c r="N3" s="180" t="s">
        <v>11</v>
      </c>
      <c r="O3" s="180" t="s">
        <v>12</v>
      </c>
      <c r="P3" s="180" t="s">
        <v>44</v>
      </c>
      <c r="Q3" s="180" t="s">
        <v>14</v>
      </c>
      <c r="R3" s="180" t="s">
        <v>43</v>
      </c>
      <c r="S3" s="180" t="s">
        <v>16</v>
      </c>
      <c r="T3" s="180" t="s">
        <v>17</v>
      </c>
      <c r="U3" s="178" t="s">
        <v>18</v>
      </c>
      <c r="V3" s="180" t="s">
        <v>19</v>
      </c>
      <c r="W3" s="181" t="s">
        <v>21</v>
      </c>
      <c r="Y3" s="241" t="s">
        <v>103</v>
      </c>
      <c r="Z3" s="222" t="s">
        <v>104</v>
      </c>
      <c r="AA3" s="241" t="s">
        <v>111</v>
      </c>
      <c r="AB3" s="241" t="s">
        <v>110</v>
      </c>
      <c r="AC3" s="242" t="s">
        <v>106</v>
      </c>
    </row>
    <row r="4" spans="2:29">
      <c r="B4" s="75">
        <v>1</v>
      </c>
      <c r="C4" s="62">
        <v>4</v>
      </c>
      <c r="D4" s="76">
        <v>4</v>
      </c>
      <c r="E4" s="77">
        <v>0</v>
      </c>
      <c r="F4" s="77"/>
      <c r="G4" s="66"/>
      <c r="H4" s="66"/>
      <c r="I4" s="66"/>
      <c r="J4" s="66"/>
      <c r="K4" s="66"/>
      <c r="L4" s="66"/>
      <c r="M4" s="66"/>
      <c r="N4" s="66"/>
      <c r="O4" s="66">
        <v>1</v>
      </c>
      <c r="P4" s="66"/>
      <c r="Q4" s="67"/>
      <c r="R4" s="67"/>
      <c r="S4" s="237">
        <v>1</v>
      </c>
      <c r="T4" s="68">
        <v>2</v>
      </c>
      <c r="U4" s="69">
        <v>2</v>
      </c>
      <c r="V4" s="69">
        <f t="shared" ref="V4:V13" si="0">SUM(E4:R4)</f>
        <v>1</v>
      </c>
      <c r="W4" s="182">
        <f t="shared" ref="W4:W12" si="1">IF(V4=0,"",U4/V4)</f>
        <v>2</v>
      </c>
      <c r="Y4" s="226">
        <v>0</v>
      </c>
      <c r="Z4" s="227">
        <v>0</v>
      </c>
      <c r="AA4" s="231" t="s">
        <v>123</v>
      </c>
      <c r="AB4" s="240" t="s">
        <v>109</v>
      </c>
      <c r="AC4" s="244" t="s">
        <v>108</v>
      </c>
    </row>
    <row r="5" spans="2:29">
      <c r="B5" s="2">
        <v>2</v>
      </c>
      <c r="C5" s="43">
        <v>5</v>
      </c>
      <c r="D5" s="25">
        <v>6</v>
      </c>
      <c r="E5" s="3">
        <v>2</v>
      </c>
      <c r="F5" s="3"/>
      <c r="G5" s="4">
        <v>1</v>
      </c>
      <c r="H5" s="4"/>
      <c r="I5" s="4"/>
      <c r="J5" s="4"/>
      <c r="K5" s="4">
        <v>2</v>
      </c>
      <c r="L5" s="4"/>
      <c r="M5" s="4"/>
      <c r="N5" s="4"/>
      <c r="O5" s="4"/>
      <c r="P5" s="4">
        <v>2</v>
      </c>
      <c r="Q5" s="5"/>
      <c r="R5" s="5"/>
      <c r="S5" s="238"/>
      <c r="T5" s="6">
        <v>2</v>
      </c>
      <c r="U5" s="7">
        <v>3</v>
      </c>
      <c r="V5" s="7">
        <f t="shared" si="0"/>
        <v>7</v>
      </c>
      <c r="W5" s="97">
        <f t="shared" si="1"/>
        <v>0.42857142857142855</v>
      </c>
      <c r="Y5" s="203">
        <v>1</v>
      </c>
      <c r="Z5" s="58">
        <v>1</v>
      </c>
      <c r="AA5" s="232" t="s">
        <v>120</v>
      </c>
      <c r="AB5" s="243" t="s">
        <v>97</v>
      </c>
      <c r="AC5" s="245" t="s">
        <v>113</v>
      </c>
    </row>
    <row r="6" spans="2:29">
      <c r="B6" s="2">
        <v>3</v>
      </c>
      <c r="C6" s="43">
        <v>3</v>
      </c>
      <c r="D6" s="25">
        <v>4</v>
      </c>
      <c r="E6" s="3"/>
      <c r="F6" s="3"/>
      <c r="G6" s="4"/>
      <c r="H6" s="4"/>
      <c r="I6" s="4"/>
      <c r="J6" s="4">
        <v>2</v>
      </c>
      <c r="K6" s="4"/>
      <c r="L6" s="4"/>
      <c r="M6" s="4"/>
      <c r="N6" s="4"/>
      <c r="O6" s="4"/>
      <c r="P6" s="4">
        <v>2</v>
      </c>
      <c r="Q6" s="5"/>
      <c r="R6" s="5"/>
      <c r="S6" s="238"/>
      <c r="T6" s="6">
        <v>2</v>
      </c>
      <c r="U6" s="7">
        <v>1</v>
      </c>
      <c r="V6" s="7">
        <f t="shared" si="0"/>
        <v>4</v>
      </c>
      <c r="W6" s="97">
        <f t="shared" si="1"/>
        <v>0.25</v>
      </c>
      <c r="Y6" s="203">
        <v>2</v>
      </c>
      <c r="Z6" s="58">
        <v>1.5</v>
      </c>
      <c r="AA6" s="232" t="s">
        <v>124</v>
      </c>
      <c r="AB6" s="247" t="s">
        <v>125</v>
      </c>
      <c r="AC6" s="245" t="s">
        <v>114</v>
      </c>
    </row>
    <row r="7" spans="2:29">
      <c r="B7" s="2">
        <v>4</v>
      </c>
      <c r="C7" s="43">
        <v>5</v>
      </c>
      <c r="D7" s="25">
        <v>6</v>
      </c>
      <c r="E7" s="3">
        <v>2.5</v>
      </c>
      <c r="F7" s="3"/>
      <c r="G7" s="4"/>
      <c r="H7" s="4"/>
      <c r="I7" s="4">
        <v>2.5</v>
      </c>
      <c r="J7" s="4"/>
      <c r="K7" s="4"/>
      <c r="L7" s="4">
        <v>2</v>
      </c>
      <c r="M7" s="4"/>
      <c r="N7" s="4"/>
      <c r="O7" s="4"/>
      <c r="P7" s="4"/>
      <c r="Q7" s="5">
        <v>2</v>
      </c>
      <c r="R7" s="5"/>
      <c r="S7" s="238"/>
      <c r="T7" s="6">
        <v>2</v>
      </c>
      <c r="U7" s="7">
        <v>3</v>
      </c>
      <c r="V7" s="7">
        <f t="shared" si="0"/>
        <v>9</v>
      </c>
      <c r="W7" s="97">
        <f t="shared" si="1"/>
        <v>0.33333333333333331</v>
      </c>
      <c r="Y7" s="203">
        <v>3</v>
      </c>
      <c r="Z7" s="58">
        <v>2</v>
      </c>
      <c r="AA7" s="232" t="s">
        <v>121</v>
      </c>
      <c r="AB7" s="247" t="s">
        <v>122</v>
      </c>
      <c r="AC7" s="245" t="s">
        <v>115</v>
      </c>
    </row>
    <row r="8" spans="2:29">
      <c r="B8" s="2">
        <v>5</v>
      </c>
      <c r="C8" s="43">
        <v>4</v>
      </c>
      <c r="D8" s="25">
        <v>5</v>
      </c>
      <c r="E8" s="3">
        <v>0</v>
      </c>
      <c r="F8" s="3">
        <v>2.5</v>
      </c>
      <c r="G8" s="4"/>
      <c r="H8" s="4"/>
      <c r="I8" s="4"/>
      <c r="J8" s="4"/>
      <c r="K8" s="4"/>
      <c r="L8" s="4"/>
      <c r="M8" s="4">
        <v>2</v>
      </c>
      <c r="N8" s="4"/>
      <c r="O8" s="4"/>
      <c r="P8" s="4"/>
      <c r="Q8" s="5"/>
      <c r="R8" s="5"/>
      <c r="S8" s="238"/>
      <c r="T8" s="6">
        <v>2</v>
      </c>
      <c r="U8" s="7">
        <v>2</v>
      </c>
      <c r="V8" s="7">
        <f t="shared" si="0"/>
        <v>4.5</v>
      </c>
      <c r="W8" s="97">
        <f t="shared" si="1"/>
        <v>0.44444444444444442</v>
      </c>
      <c r="Y8" s="203">
        <v>4</v>
      </c>
      <c r="Z8" s="58">
        <v>2.5</v>
      </c>
      <c r="AA8" s="232" t="s">
        <v>88</v>
      </c>
      <c r="AB8" s="247" t="s">
        <v>88</v>
      </c>
      <c r="AC8" s="245" t="s">
        <v>116</v>
      </c>
    </row>
    <row r="9" spans="2:29" ht="15" thickBot="1">
      <c r="B9" s="2">
        <v>6</v>
      </c>
      <c r="C9" s="43">
        <v>4</v>
      </c>
      <c r="D9" s="25">
        <v>5</v>
      </c>
      <c r="E9" s="3">
        <v>2.5</v>
      </c>
      <c r="F9" s="3"/>
      <c r="G9" s="4"/>
      <c r="H9" s="4"/>
      <c r="I9" s="4"/>
      <c r="J9" s="4"/>
      <c r="K9" s="4"/>
      <c r="L9" s="4"/>
      <c r="M9" s="4"/>
      <c r="N9" s="4"/>
      <c r="O9" s="4">
        <v>2.5</v>
      </c>
      <c r="P9" s="4"/>
      <c r="Q9" s="5"/>
      <c r="R9" s="5">
        <v>3</v>
      </c>
      <c r="S9" s="238"/>
      <c r="T9" s="6">
        <v>2</v>
      </c>
      <c r="U9" s="7">
        <v>2</v>
      </c>
      <c r="V9" s="7">
        <f t="shared" si="0"/>
        <v>8</v>
      </c>
      <c r="W9" s="97">
        <f t="shared" si="1"/>
        <v>0.25</v>
      </c>
      <c r="Y9" s="204">
        <v>5</v>
      </c>
      <c r="Z9" s="228">
        <v>3</v>
      </c>
      <c r="AA9" s="233" t="s">
        <v>118</v>
      </c>
      <c r="AB9" s="248" t="s">
        <v>119</v>
      </c>
      <c r="AC9" s="246" t="s">
        <v>96</v>
      </c>
    </row>
    <row r="10" spans="2:29">
      <c r="B10" s="2">
        <v>7</v>
      </c>
      <c r="C10" s="43">
        <v>3</v>
      </c>
      <c r="D10" s="25">
        <v>4</v>
      </c>
      <c r="E10" s="3"/>
      <c r="F10" s="3"/>
      <c r="G10" s="4"/>
      <c r="H10" s="4"/>
      <c r="I10" s="4"/>
      <c r="J10" s="4"/>
      <c r="K10" s="4"/>
      <c r="L10" s="4"/>
      <c r="M10" s="4"/>
      <c r="N10" s="4">
        <v>2.5</v>
      </c>
      <c r="O10" s="4"/>
      <c r="P10" s="4">
        <v>2</v>
      </c>
      <c r="Q10" s="5"/>
      <c r="R10" s="5"/>
      <c r="S10" s="238"/>
      <c r="T10" s="6">
        <v>2</v>
      </c>
      <c r="U10" s="7">
        <v>1</v>
      </c>
      <c r="V10" s="7">
        <f t="shared" si="0"/>
        <v>4.5</v>
      </c>
      <c r="W10" s="97">
        <f t="shared" si="1"/>
        <v>0.22222222222222221</v>
      </c>
    </row>
    <row r="11" spans="2:29">
      <c r="B11" s="2">
        <v>8</v>
      </c>
      <c r="C11" s="43">
        <v>4</v>
      </c>
      <c r="D11" s="25">
        <v>5</v>
      </c>
      <c r="E11" s="3">
        <v>2.5</v>
      </c>
      <c r="F11" s="3"/>
      <c r="G11" s="4"/>
      <c r="H11" s="4"/>
      <c r="I11" s="4">
        <v>2.5</v>
      </c>
      <c r="J11" s="4"/>
      <c r="K11" s="4"/>
      <c r="L11" s="4">
        <v>2</v>
      </c>
      <c r="M11" s="4"/>
      <c r="N11" s="4"/>
      <c r="O11" s="4"/>
      <c r="P11" s="4"/>
      <c r="Q11" s="5"/>
      <c r="R11" s="5">
        <v>1</v>
      </c>
      <c r="S11" s="238"/>
      <c r="T11" s="6">
        <v>2</v>
      </c>
      <c r="U11" s="7">
        <v>2</v>
      </c>
      <c r="V11" s="7">
        <f t="shared" si="0"/>
        <v>8</v>
      </c>
      <c r="W11" s="97">
        <f t="shared" si="1"/>
        <v>0.25</v>
      </c>
    </row>
    <row r="12" spans="2:29" ht="15" thickBot="1">
      <c r="B12" s="158">
        <v>9</v>
      </c>
      <c r="C12" s="61">
        <v>4</v>
      </c>
      <c r="D12" s="159">
        <v>5</v>
      </c>
      <c r="E12" s="160">
        <v>2</v>
      </c>
      <c r="F12" s="160"/>
      <c r="G12" s="161">
        <v>1</v>
      </c>
      <c r="H12" s="161"/>
      <c r="I12" s="161"/>
      <c r="J12" s="161"/>
      <c r="K12" s="161"/>
      <c r="L12" s="161"/>
      <c r="M12" s="161"/>
      <c r="N12" s="161"/>
      <c r="O12" s="161"/>
      <c r="P12" s="161"/>
      <c r="Q12" s="162"/>
      <c r="R12" s="162">
        <v>2</v>
      </c>
      <c r="S12" s="239"/>
      <c r="T12" s="163">
        <v>2</v>
      </c>
      <c r="U12" s="164">
        <v>2</v>
      </c>
      <c r="V12" s="164">
        <f t="shared" si="0"/>
        <v>5</v>
      </c>
      <c r="W12" s="165">
        <f t="shared" si="1"/>
        <v>0.4</v>
      </c>
    </row>
    <row r="13" spans="2:29" ht="15" thickBot="1">
      <c r="B13" s="37" t="s">
        <v>20</v>
      </c>
      <c r="C13" s="38">
        <f>SUM(C4:C12)</f>
        <v>36</v>
      </c>
      <c r="D13" s="38">
        <f>SUM(D4:D12)</f>
        <v>44</v>
      </c>
      <c r="E13" s="38">
        <f t="shared" ref="E13:L13" si="2">SUM(E4:E12)</f>
        <v>11.5</v>
      </c>
      <c r="F13" s="38">
        <f t="shared" si="2"/>
        <v>2.5</v>
      </c>
      <c r="G13" s="38">
        <f t="shared" si="2"/>
        <v>2</v>
      </c>
      <c r="H13" s="38">
        <f t="shared" si="2"/>
        <v>0</v>
      </c>
      <c r="I13" s="38">
        <f t="shared" si="2"/>
        <v>5</v>
      </c>
      <c r="J13" s="38">
        <f t="shared" si="2"/>
        <v>2</v>
      </c>
      <c r="K13" s="38">
        <f t="shared" si="2"/>
        <v>2</v>
      </c>
      <c r="L13" s="38">
        <f t="shared" si="2"/>
        <v>4</v>
      </c>
      <c r="M13" s="38">
        <f>SUM(M4:M12)</f>
        <v>2</v>
      </c>
      <c r="N13" s="38">
        <f t="shared" ref="N13:S13" si="3">SUM(N4:N12)</f>
        <v>2.5</v>
      </c>
      <c r="O13" s="38">
        <f t="shared" si="3"/>
        <v>3.5</v>
      </c>
      <c r="P13" s="38">
        <f t="shared" si="3"/>
        <v>6</v>
      </c>
      <c r="Q13" s="38">
        <f t="shared" si="3"/>
        <v>2</v>
      </c>
      <c r="R13" s="38">
        <f t="shared" si="3"/>
        <v>6</v>
      </c>
      <c r="S13" s="38">
        <f t="shared" si="3"/>
        <v>1</v>
      </c>
      <c r="T13" s="38">
        <f>SUM(T4:T12)</f>
        <v>18</v>
      </c>
      <c r="U13" s="38">
        <f>SUM(U4:U12)</f>
        <v>18</v>
      </c>
      <c r="V13" s="177">
        <f t="shared" si="0"/>
        <v>51</v>
      </c>
      <c r="W13" s="183">
        <f>SUM(W4:W12)/9</f>
        <v>0.50873015873015881</v>
      </c>
    </row>
    <row r="14" spans="2:29" ht="15" thickBot="1">
      <c r="B14" s="15"/>
      <c r="C14" s="16"/>
      <c r="D14" s="16"/>
      <c r="E14" s="17">
        <v>7</v>
      </c>
      <c r="F14" s="17">
        <v>1</v>
      </c>
      <c r="G14" s="17">
        <v>2</v>
      </c>
      <c r="H14" s="17"/>
      <c r="I14" s="17">
        <v>2</v>
      </c>
      <c r="J14" s="17">
        <v>1</v>
      </c>
      <c r="K14" s="17">
        <v>1</v>
      </c>
      <c r="L14" s="17">
        <v>2</v>
      </c>
      <c r="M14" s="17">
        <v>1</v>
      </c>
      <c r="N14" s="17">
        <v>1</v>
      </c>
      <c r="O14" s="17">
        <v>2</v>
      </c>
      <c r="P14" s="17">
        <v>3</v>
      </c>
      <c r="Q14" s="17">
        <v>1</v>
      </c>
      <c r="R14" s="17">
        <v>3</v>
      </c>
      <c r="S14" s="17">
        <v>9</v>
      </c>
      <c r="T14" s="17">
        <v>9</v>
      </c>
      <c r="U14" s="16"/>
      <c r="V14" s="16"/>
      <c r="W14" s="184"/>
    </row>
    <row r="15" spans="2:29" ht="24" customHeight="1" thickBot="1">
      <c r="B15" s="21"/>
      <c r="C15" s="14"/>
      <c r="D15" s="14"/>
      <c r="E15" s="94">
        <f>SUM(E14/E13)</f>
        <v>0.60869565217391308</v>
      </c>
      <c r="F15" s="94">
        <f t="shared" ref="F15:I15" si="4">SUM(F14/F13)</f>
        <v>0.4</v>
      </c>
      <c r="G15" s="94">
        <f t="shared" si="4"/>
        <v>1</v>
      </c>
      <c r="H15" s="94">
        <v>0</v>
      </c>
      <c r="I15" s="94">
        <f t="shared" si="4"/>
        <v>0.4</v>
      </c>
      <c r="J15" s="94">
        <f t="shared" ref="J15:R15" si="5">SUM(J14/J13)</f>
        <v>0.5</v>
      </c>
      <c r="K15" s="94">
        <f t="shared" si="5"/>
        <v>0.5</v>
      </c>
      <c r="L15" s="94">
        <f t="shared" si="5"/>
        <v>0.5</v>
      </c>
      <c r="M15" s="94">
        <f t="shared" si="5"/>
        <v>0.5</v>
      </c>
      <c r="N15" s="94">
        <f t="shared" si="5"/>
        <v>0.4</v>
      </c>
      <c r="O15" s="94">
        <f t="shared" si="5"/>
        <v>0.5714285714285714</v>
      </c>
      <c r="P15" s="94">
        <f t="shared" si="5"/>
        <v>0.5</v>
      </c>
      <c r="Q15" s="94">
        <f t="shared" si="5"/>
        <v>0.5</v>
      </c>
      <c r="R15" s="94">
        <f t="shared" si="5"/>
        <v>0.5</v>
      </c>
      <c r="S15" s="30">
        <f>SUM(S13/S14)</f>
        <v>0.1111111111111111</v>
      </c>
      <c r="T15" s="31">
        <f>SUM(T13/T14)</f>
        <v>2</v>
      </c>
      <c r="U15" s="219">
        <f>SUM(E15:R15)/12</f>
        <v>0.57334368530020707</v>
      </c>
      <c r="V15" s="29" t="s">
        <v>35</v>
      </c>
      <c r="W15" s="28">
        <v>0.5544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92BE4-58F9-40AE-A0FF-D412334854B5}">
  <dimension ref="B2:AA20"/>
  <sheetViews>
    <sheetView workbookViewId="0">
      <selection activeCell="K33" sqref="K33"/>
    </sheetView>
  </sheetViews>
  <sheetFormatPr defaultRowHeight="14.5"/>
  <cols>
    <col min="1" max="1" width="2.7265625" customWidth="1"/>
    <col min="2" max="2" width="6.81640625" customWidth="1"/>
    <col min="3" max="3" width="10.1796875" customWidth="1"/>
    <col min="4" max="4" width="8.1796875" customWidth="1"/>
    <col min="5" max="5" width="8.453125" customWidth="1"/>
    <col min="6" max="7" width="6.81640625" customWidth="1"/>
    <col min="8" max="8" width="5.7265625" customWidth="1"/>
    <col min="9" max="9" width="8.81640625" customWidth="1"/>
    <col min="10" max="10" width="6.54296875" customWidth="1"/>
    <col min="11" max="12" width="7.1796875" customWidth="1"/>
    <col min="13" max="13" width="5.81640625" customWidth="1"/>
    <col min="14" max="14" width="7" customWidth="1"/>
    <col min="15" max="15" width="6.54296875" customWidth="1"/>
    <col min="16" max="16" width="11.54296875" customWidth="1"/>
    <col min="22" max="22" width="10.453125" customWidth="1"/>
    <col min="23" max="23" width="9" customWidth="1"/>
    <col min="24" max="24" width="14.1796875" customWidth="1"/>
    <col min="25" max="25" width="14.54296875" customWidth="1"/>
    <col min="26" max="26" width="12.26953125" customWidth="1"/>
    <col min="27" max="27" width="9.26953125" customWidth="1"/>
    <col min="28" max="28" width="10.1796875" customWidth="1"/>
    <col min="30" max="30" width="15.1796875" customWidth="1"/>
    <col min="31" max="31" width="15.81640625" customWidth="1"/>
    <col min="32" max="32" width="18.1796875" customWidth="1"/>
  </cols>
  <sheetData>
    <row r="2" spans="2:27" ht="15" thickBot="1"/>
    <row r="3" spans="2:27" ht="41.15" customHeight="1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73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73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73" t="s">
        <v>135</v>
      </c>
      <c r="V3" s="269" t="s">
        <v>131</v>
      </c>
      <c r="W3" s="180" t="s">
        <v>17</v>
      </c>
      <c r="X3" s="178" t="s">
        <v>18</v>
      </c>
      <c r="Y3" s="265" t="s">
        <v>132</v>
      </c>
      <c r="Z3" s="273" t="s">
        <v>21</v>
      </c>
      <c r="AA3" s="262" t="s">
        <v>16</v>
      </c>
    </row>
    <row r="4" spans="2:27">
      <c r="B4" s="75">
        <v>1</v>
      </c>
      <c r="C4" s="62">
        <v>4</v>
      </c>
      <c r="D4" s="76">
        <v>4</v>
      </c>
      <c r="E4" s="77">
        <v>1</v>
      </c>
      <c r="F4" s="77"/>
      <c r="G4" s="66"/>
      <c r="H4" s="266"/>
      <c r="I4" s="274">
        <f>SUM(E4:H4)</f>
        <v>1</v>
      </c>
      <c r="J4" s="270"/>
      <c r="K4" s="66">
        <v>1.5</v>
      </c>
      <c r="L4" s="66"/>
      <c r="M4" s="66"/>
      <c r="N4" s="66"/>
      <c r="O4" s="266"/>
      <c r="P4" s="274">
        <f>SUM(J4:O4)</f>
        <v>1.5</v>
      </c>
      <c r="Q4" s="270"/>
      <c r="R4" s="66"/>
      <c r="S4" s="67"/>
      <c r="T4" s="277"/>
      <c r="U4" s="274">
        <f>SUM(Q4:T4)</f>
        <v>0</v>
      </c>
      <c r="V4" s="280">
        <v>2</v>
      </c>
      <c r="W4" s="68">
        <v>2</v>
      </c>
      <c r="X4" s="69">
        <v>4</v>
      </c>
      <c r="Y4" s="284">
        <f>SUM(I4+P4+U4+V4)</f>
        <v>4.5</v>
      </c>
      <c r="Z4" s="285">
        <f t="shared" ref="Z4:Z5" si="0">SUM(X4/Y4)</f>
        <v>0.88888888888888884</v>
      </c>
      <c r="AA4" s="255">
        <v>1</v>
      </c>
    </row>
    <row r="5" spans="2:27">
      <c r="B5" s="2">
        <v>2</v>
      </c>
      <c r="C5" s="43">
        <v>3</v>
      </c>
      <c r="D5" s="25">
        <v>3</v>
      </c>
      <c r="E5" s="3"/>
      <c r="F5" s="3"/>
      <c r="G5" s="4"/>
      <c r="H5" s="267"/>
      <c r="I5" s="274">
        <f t="shared" ref="I5:I12" si="1">SUM(E5:H5)</f>
        <v>0</v>
      </c>
      <c r="J5" s="271"/>
      <c r="K5" s="4">
        <v>1</v>
      </c>
      <c r="L5" s="4"/>
      <c r="M5" s="4"/>
      <c r="N5" s="4"/>
      <c r="O5" s="267"/>
      <c r="P5" s="274">
        <f t="shared" ref="P5:P13" si="2">SUM(J5:O5)</f>
        <v>1</v>
      </c>
      <c r="Q5" s="271"/>
      <c r="R5" s="4"/>
      <c r="S5" s="5"/>
      <c r="T5" s="278"/>
      <c r="U5" s="274">
        <f t="shared" ref="U5:U13" si="3">SUM(Q5:T5)</f>
        <v>0</v>
      </c>
      <c r="V5" s="281">
        <v>2</v>
      </c>
      <c r="W5" s="6">
        <v>2</v>
      </c>
      <c r="X5" s="7">
        <v>3</v>
      </c>
      <c r="Y5" s="284">
        <f t="shared" ref="Y5:Y13" si="4">SUM(I5+P5+U5+V5)</f>
        <v>3</v>
      </c>
      <c r="Z5" s="285">
        <f t="shared" si="0"/>
        <v>1</v>
      </c>
      <c r="AA5" s="256">
        <v>1</v>
      </c>
    </row>
    <row r="6" spans="2:27">
      <c r="B6" s="2">
        <v>3</v>
      </c>
      <c r="C6" s="43">
        <v>4</v>
      </c>
      <c r="D6" s="25">
        <v>5</v>
      </c>
      <c r="E6" s="3">
        <v>2</v>
      </c>
      <c r="F6" s="3"/>
      <c r="G6" s="4">
        <v>1.5</v>
      </c>
      <c r="H6" s="267"/>
      <c r="I6" s="274">
        <f t="shared" si="1"/>
        <v>3.5</v>
      </c>
      <c r="J6" s="271"/>
      <c r="K6" s="4"/>
      <c r="L6" s="4"/>
      <c r="M6" s="4"/>
      <c r="N6" s="4"/>
      <c r="O6" s="267"/>
      <c r="P6" s="274">
        <f t="shared" si="2"/>
        <v>0</v>
      </c>
      <c r="Q6" s="271"/>
      <c r="R6" s="4"/>
      <c r="S6" s="5">
        <v>2.5</v>
      </c>
      <c r="T6" s="278"/>
      <c r="U6" s="274">
        <f t="shared" si="3"/>
        <v>2.5</v>
      </c>
      <c r="V6" s="281">
        <v>2</v>
      </c>
      <c r="W6" s="6">
        <v>2</v>
      </c>
      <c r="X6" s="7">
        <v>4</v>
      </c>
      <c r="Y6" s="284">
        <f t="shared" si="4"/>
        <v>8</v>
      </c>
      <c r="Z6" s="285">
        <f>SUM(X6/Y6)</f>
        <v>0.5</v>
      </c>
      <c r="AA6" s="256"/>
    </row>
    <row r="7" spans="2:27">
      <c r="B7" s="2">
        <v>4</v>
      </c>
      <c r="C7" s="43">
        <v>3</v>
      </c>
      <c r="D7" s="25">
        <v>3</v>
      </c>
      <c r="E7" s="3"/>
      <c r="F7" s="3"/>
      <c r="G7" s="4"/>
      <c r="H7" s="267"/>
      <c r="I7" s="274">
        <f t="shared" si="1"/>
        <v>0</v>
      </c>
      <c r="J7" s="271"/>
      <c r="K7" s="4">
        <v>1.5</v>
      </c>
      <c r="L7" s="4"/>
      <c r="M7" s="4"/>
      <c r="N7" s="4"/>
      <c r="O7" s="267"/>
      <c r="P7" s="274">
        <f t="shared" si="2"/>
        <v>1.5</v>
      </c>
      <c r="Q7" s="271"/>
      <c r="R7" s="4"/>
      <c r="S7" s="5"/>
      <c r="T7" s="278"/>
      <c r="U7" s="274">
        <f t="shared" si="3"/>
        <v>0</v>
      </c>
      <c r="V7" s="281">
        <v>2</v>
      </c>
      <c r="W7" s="6">
        <v>2</v>
      </c>
      <c r="X7" s="7">
        <v>3</v>
      </c>
      <c r="Y7" s="284">
        <f t="shared" si="4"/>
        <v>3.5</v>
      </c>
      <c r="Z7" s="285">
        <f t="shared" ref="Z7:Z13" si="5">SUM(X7/Y7)</f>
        <v>0.8571428571428571</v>
      </c>
      <c r="AA7" s="256">
        <v>1</v>
      </c>
    </row>
    <row r="8" spans="2:27">
      <c r="B8" s="2">
        <v>5</v>
      </c>
      <c r="C8" s="43">
        <v>5</v>
      </c>
      <c r="D8" s="25">
        <v>6</v>
      </c>
      <c r="E8" s="3">
        <v>2.5</v>
      </c>
      <c r="F8" s="3"/>
      <c r="G8" s="4">
        <v>2</v>
      </c>
      <c r="H8" s="267">
        <v>2</v>
      </c>
      <c r="I8" s="274">
        <f t="shared" si="1"/>
        <v>6.5</v>
      </c>
      <c r="J8" s="271"/>
      <c r="K8" s="4"/>
      <c r="L8" s="4"/>
      <c r="M8" s="4"/>
      <c r="N8" s="4"/>
      <c r="O8" s="267"/>
      <c r="P8" s="274">
        <f t="shared" si="2"/>
        <v>0</v>
      </c>
      <c r="Q8" s="271"/>
      <c r="R8" s="4">
        <v>2</v>
      </c>
      <c r="S8" s="5"/>
      <c r="T8" s="278"/>
      <c r="U8" s="274">
        <f t="shared" si="3"/>
        <v>2</v>
      </c>
      <c r="V8" s="281">
        <v>2</v>
      </c>
      <c r="W8" s="6">
        <v>2</v>
      </c>
      <c r="X8" s="7">
        <v>5</v>
      </c>
      <c r="Y8" s="284">
        <f t="shared" si="4"/>
        <v>10.5</v>
      </c>
      <c r="Z8" s="286">
        <f t="shared" si="5"/>
        <v>0.47619047619047616</v>
      </c>
      <c r="AA8" s="256"/>
    </row>
    <row r="9" spans="2:27">
      <c r="B9" s="2">
        <v>6</v>
      </c>
      <c r="C9" s="43">
        <v>4</v>
      </c>
      <c r="D9" s="25">
        <v>5</v>
      </c>
      <c r="E9" s="3">
        <v>1</v>
      </c>
      <c r="F9" s="3"/>
      <c r="G9" s="4"/>
      <c r="H9" s="267"/>
      <c r="I9" s="274">
        <f t="shared" si="1"/>
        <v>1</v>
      </c>
      <c r="J9" s="271"/>
      <c r="K9" s="4">
        <v>2</v>
      </c>
      <c r="L9" s="4"/>
      <c r="M9" s="4"/>
      <c r="N9" s="4"/>
      <c r="O9" s="267"/>
      <c r="P9" s="274">
        <f t="shared" si="2"/>
        <v>2</v>
      </c>
      <c r="Q9" s="271"/>
      <c r="R9" s="4"/>
      <c r="S9" s="5">
        <v>2</v>
      </c>
      <c r="T9" s="278"/>
      <c r="U9" s="274">
        <f t="shared" si="3"/>
        <v>2</v>
      </c>
      <c r="V9" s="281">
        <v>2</v>
      </c>
      <c r="W9" s="6">
        <v>2</v>
      </c>
      <c r="X9" s="7">
        <v>4</v>
      </c>
      <c r="Y9" s="284">
        <f t="shared" si="4"/>
        <v>7</v>
      </c>
      <c r="Z9" s="285">
        <f t="shared" si="5"/>
        <v>0.5714285714285714</v>
      </c>
      <c r="AA9" s="256"/>
    </row>
    <row r="10" spans="2:27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267"/>
      <c r="I10" s="274">
        <f t="shared" si="1"/>
        <v>1</v>
      </c>
      <c r="J10" s="271">
        <v>2</v>
      </c>
      <c r="K10" s="4"/>
      <c r="L10" s="4"/>
      <c r="M10" s="4"/>
      <c r="N10" s="4"/>
      <c r="O10" s="267"/>
      <c r="P10" s="274">
        <f t="shared" si="2"/>
        <v>2</v>
      </c>
      <c r="Q10" s="271"/>
      <c r="R10" s="4"/>
      <c r="S10" s="5">
        <v>2</v>
      </c>
      <c r="T10" s="278"/>
      <c r="U10" s="274">
        <f t="shared" si="3"/>
        <v>2</v>
      </c>
      <c r="V10" s="281">
        <v>1</v>
      </c>
      <c r="W10" s="6">
        <v>2</v>
      </c>
      <c r="X10" s="7">
        <v>4</v>
      </c>
      <c r="Y10" s="284">
        <f t="shared" si="4"/>
        <v>6</v>
      </c>
      <c r="Z10" s="285">
        <f t="shared" si="5"/>
        <v>0.66666666666666663</v>
      </c>
      <c r="AA10" s="256"/>
    </row>
    <row r="11" spans="2:27">
      <c r="B11" s="2">
        <v>8</v>
      </c>
      <c r="C11" s="43">
        <v>5</v>
      </c>
      <c r="D11" s="25">
        <v>5</v>
      </c>
      <c r="E11" s="3">
        <v>1</v>
      </c>
      <c r="F11" s="3">
        <v>1.5</v>
      </c>
      <c r="G11" s="4"/>
      <c r="H11" s="267"/>
      <c r="I11" s="274">
        <f t="shared" si="1"/>
        <v>2.5</v>
      </c>
      <c r="J11" s="271"/>
      <c r="K11" s="4"/>
      <c r="L11" s="4"/>
      <c r="M11" s="4"/>
      <c r="N11" s="4"/>
      <c r="O11" s="267"/>
      <c r="P11" s="274">
        <f t="shared" si="2"/>
        <v>0</v>
      </c>
      <c r="Q11" s="271">
        <v>1</v>
      </c>
      <c r="R11" s="4"/>
      <c r="S11" s="5"/>
      <c r="T11" s="278"/>
      <c r="U11" s="274">
        <f t="shared" si="3"/>
        <v>1</v>
      </c>
      <c r="V11" s="281">
        <v>2</v>
      </c>
      <c r="W11" s="6">
        <v>2</v>
      </c>
      <c r="X11" s="7">
        <v>5</v>
      </c>
      <c r="Y11" s="284">
        <f t="shared" si="4"/>
        <v>5.5</v>
      </c>
      <c r="Z11" s="285">
        <f t="shared" si="5"/>
        <v>0.90909090909090906</v>
      </c>
      <c r="AA11" s="256">
        <v>1</v>
      </c>
    </row>
    <row r="12" spans="2:27" ht="15" thickBot="1">
      <c r="B12" s="158">
        <v>9</v>
      </c>
      <c r="C12" s="61">
        <v>4</v>
      </c>
      <c r="D12" s="159">
        <v>5</v>
      </c>
      <c r="E12" s="160">
        <v>1</v>
      </c>
      <c r="F12" s="160"/>
      <c r="G12" s="161"/>
      <c r="H12" s="268"/>
      <c r="I12" s="274">
        <f t="shared" si="1"/>
        <v>1</v>
      </c>
      <c r="J12" s="272">
        <v>1.5</v>
      </c>
      <c r="K12" s="161"/>
      <c r="L12" s="161"/>
      <c r="M12" s="161"/>
      <c r="N12" s="161"/>
      <c r="O12" s="268"/>
      <c r="P12" s="274">
        <f t="shared" si="2"/>
        <v>1.5</v>
      </c>
      <c r="Q12" s="272"/>
      <c r="R12" s="161"/>
      <c r="S12" s="162">
        <v>2</v>
      </c>
      <c r="T12" s="279"/>
      <c r="U12" s="274">
        <f t="shared" si="3"/>
        <v>2</v>
      </c>
      <c r="V12" s="282">
        <v>2</v>
      </c>
      <c r="W12" s="163">
        <v>2</v>
      </c>
      <c r="X12" s="164">
        <v>4</v>
      </c>
      <c r="Y12" s="284">
        <f t="shared" si="4"/>
        <v>6.5</v>
      </c>
      <c r="Z12" s="285">
        <f t="shared" si="5"/>
        <v>0.61538461538461542</v>
      </c>
      <c r="AA12" s="257"/>
    </row>
    <row r="13" spans="2:27" ht="15" thickBot="1">
      <c r="B13" s="37" t="s">
        <v>20</v>
      </c>
      <c r="C13" s="38">
        <f>SUM(C4:C12)</f>
        <v>36</v>
      </c>
      <c r="D13" s="38">
        <f>SUM(D4:D12)</f>
        <v>40</v>
      </c>
      <c r="E13" s="38">
        <f t="shared" ref="E13:M13" si="6">SUM(E4:E12)</f>
        <v>9.5</v>
      </c>
      <c r="F13" s="38">
        <f t="shared" si="6"/>
        <v>1.5</v>
      </c>
      <c r="G13" s="38">
        <f t="shared" si="6"/>
        <v>3.5</v>
      </c>
      <c r="H13" s="38">
        <f t="shared" si="6"/>
        <v>2</v>
      </c>
      <c r="I13" s="273">
        <f>SUM(I4:I12)</f>
        <v>16.5</v>
      </c>
      <c r="J13" s="38">
        <f t="shared" si="6"/>
        <v>3.5</v>
      </c>
      <c r="K13" s="38">
        <f t="shared" si="6"/>
        <v>6</v>
      </c>
      <c r="L13" s="38">
        <f t="shared" si="6"/>
        <v>0</v>
      </c>
      <c r="M13" s="38">
        <f t="shared" si="6"/>
        <v>0</v>
      </c>
      <c r="N13" s="38">
        <f>SUM(N4:N12)</f>
        <v>0</v>
      </c>
      <c r="O13" s="38">
        <f t="shared" ref="O13:T13" si="7">SUM(O4:O12)</f>
        <v>0</v>
      </c>
      <c r="P13" s="274">
        <f t="shared" si="2"/>
        <v>9.5</v>
      </c>
      <c r="Q13" s="38">
        <f t="shared" si="7"/>
        <v>1</v>
      </c>
      <c r="R13" s="38">
        <f t="shared" si="7"/>
        <v>2</v>
      </c>
      <c r="S13" s="38">
        <f t="shared" si="7"/>
        <v>8.5</v>
      </c>
      <c r="T13" s="38">
        <f t="shared" si="7"/>
        <v>0</v>
      </c>
      <c r="U13" s="274">
        <f t="shared" si="3"/>
        <v>11.5</v>
      </c>
      <c r="V13" s="38">
        <f>SUM(V4:V12)</f>
        <v>17</v>
      </c>
      <c r="W13" s="38">
        <f>SUM(W4:W12)</f>
        <v>18</v>
      </c>
      <c r="X13" s="38">
        <f>SUM(X4:X12)</f>
        <v>36</v>
      </c>
      <c r="Y13" s="284">
        <f t="shared" si="4"/>
        <v>54.5</v>
      </c>
      <c r="Z13" s="285">
        <f t="shared" si="5"/>
        <v>0.66055045871559637</v>
      </c>
      <c r="AA13" s="262">
        <f>SUM(AA4:AA12)</f>
        <v>4</v>
      </c>
    </row>
    <row r="14" spans="2:27" ht="15" thickBot="1">
      <c r="B14" s="15"/>
      <c r="C14" s="16"/>
      <c r="D14" s="16"/>
      <c r="E14" s="195">
        <v>7</v>
      </c>
      <c r="F14" s="17">
        <v>1</v>
      </c>
      <c r="G14" s="17">
        <v>2</v>
      </c>
      <c r="H14" s="17">
        <v>1</v>
      </c>
      <c r="I14" s="275">
        <v>11</v>
      </c>
      <c r="J14" s="17">
        <v>2</v>
      </c>
      <c r="K14" s="17">
        <v>4</v>
      </c>
      <c r="L14" s="17"/>
      <c r="M14" s="17"/>
      <c r="N14" s="17"/>
      <c r="O14" s="17"/>
      <c r="P14" s="275">
        <v>6</v>
      </c>
      <c r="Q14" s="17">
        <v>1</v>
      </c>
      <c r="R14" s="17">
        <v>1</v>
      </c>
      <c r="S14" s="17">
        <v>4</v>
      </c>
      <c r="T14" s="17"/>
      <c r="U14" s="275">
        <v>6</v>
      </c>
      <c r="V14" s="17">
        <v>9</v>
      </c>
      <c r="W14" s="17">
        <v>18</v>
      </c>
      <c r="X14" s="16"/>
      <c r="Y14" s="16"/>
      <c r="Z14" s="283"/>
      <c r="AA14" s="263">
        <v>9</v>
      </c>
    </row>
    <row r="15" spans="2:27" ht="24" customHeight="1" thickBot="1">
      <c r="B15" s="21"/>
      <c r="C15" s="14"/>
      <c r="D15" s="14"/>
      <c r="E15" s="94">
        <f t="shared" ref="E15:U15" si="8">SUM(E14/E13)</f>
        <v>0.73684210526315785</v>
      </c>
      <c r="F15" s="94">
        <f t="shared" si="8"/>
        <v>0.66666666666666663</v>
      </c>
      <c r="G15" s="94">
        <f t="shared" si="8"/>
        <v>0.5714285714285714</v>
      </c>
      <c r="H15" s="94">
        <f t="shared" si="8"/>
        <v>0.5</v>
      </c>
      <c r="I15" s="276">
        <f t="shared" si="8"/>
        <v>0.66666666666666663</v>
      </c>
      <c r="J15" s="152">
        <f t="shared" si="8"/>
        <v>0.5714285714285714</v>
      </c>
      <c r="K15" s="94">
        <f t="shared" si="8"/>
        <v>0.66666666666666663</v>
      </c>
      <c r="L15" s="94" t="e">
        <f t="shared" si="8"/>
        <v>#DIV/0!</v>
      </c>
      <c r="M15" s="94" t="e">
        <f t="shared" si="8"/>
        <v>#DIV/0!</v>
      </c>
      <c r="N15" s="94" t="e">
        <f t="shared" si="8"/>
        <v>#DIV/0!</v>
      </c>
      <c r="O15" s="94" t="e">
        <f t="shared" si="8"/>
        <v>#DIV/0!</v>
      </c>
      <c r="P15" s="276">
        <f t="shared" si="8"/>
        <v>0.63157894736842102</v>
      </c>
      <c r="Q15" s="152">
        <f t="shared" si="8"/>
        <v>1</v>
      </c>
      <c r="R15" s="94">
        <f t="shared" si="8"/>
        <v>0.5</v>
      </c>
      <c r="S15" s="94">
        <f t="shared" si="8"/>
        <v>0.47058823529411764</v>
      </c>
      <c r="T15" s="94" t="e">
        <f t="shared" si="8"/>
        <v>#DIV/0!</v>
      </c>
      <c r="U15" s="276">
        <f t="shared" si="8"/>
        <v>0.52173913043478259</v>
      </c>
      <c r="V15" s="31">
        <f>SUM(V13/V14)</f>
        <v>1.8888888888888888</v>
      </c>
      <c r="W15" s="261">
        <f>SUM(W14/W13)</f>
        <v>1</v>
      </c>
      <c r="X15" s="183">
        <f>SUM(I15+P15+U15)/3</f>
        <v>0.60666158148995686</v>
      </c>
      <c r="Y15" s="29" t="s">
        <v>35</v>
      </c>
      <c r="Z15" s="287">
        <v>0.66059999999999997</v>
      </c>
      <c r="AA15" s="264">
        <f>SUM(AA13/AA14)</f>
        <v>0.44444444444444442</v>
      </c>
    </row>
    <row r="20" spans="4:4">
      <c r="D20">
        <f>SUM(E4+E12)</f>
        <v>2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4EEF0-82A5-41EE-A57F-7606B1C1646F}">
  <dimension ref="B2:AA20"/>
  <sheetViews>
    <sheetView workbookViewId="0">
      <selection activeCell="M38" sqref="M38"/>
    </sheetView>
  </sheetViews>
  <sheetFormatPr defaultRowHeight="14.5"/>
  <cols>
    <col min="1" max="1" width="2.453125" customWidth="1"/>
    <col min="22" max="22" width="10.81640625" customWidth="1"/>
    <col min="24" max="24" width="15.1796875" customWidth="1"/>
    <col min="25" max="25" width="12.7265625" customWidth="1"/>
    <col min="26" max="26" width="13.5429687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73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73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73" t="s">
        <v>135</v>
      </c>
      <c r="V3" s="269" t="s">
        <v>131</v>
      </c>
      <c r="W3" s="180" t="s">
        <v>17</v>
      </c>
      <c r="X3" s="178" t="s">
        <v>18</v>
      </c>
      <c r="Y3" s="265" t="s">
        <v>132</v>
      </c>
      <c r="Z3" s="273" t="s">
        <v>21</v>
      </c>
      <c r="AA3" s="262" t="s">
        <v>16</v>
      </c>
    </row>
    <row r="4" spans="2:27">
      <c r="B4" s="75">
        <v>1</v>
      </c>
      <c r="C4" s="62">
        <v>4</v>
      </c>
      <c r="D4" s="76">
        <v>5</v>
      </c>
      <c r="E4" s="77" t="s">
        <v>142</v>
      </c>
      <c r="F4" s="77"/>
      <c r="G4" s="66"/>
      <c r="H4" s="266">
        <v>1.5</v>
      </c>
      <c r="I4" s="274">
        <f>SUM(E4:H4)</f>
        <v>1.5</v>
      </c>
      <c r="J4" s="270"/>
      <c r="K4" s="66"/>
      <c r="L4" s="66"/>
      <c r="M4" s="66"/>
      <c r="N4" s="66"/>
      <c r="O4" s="266"/>
      <c r="P4" s="274">
        <f>SUM(J4:O4)</f>
        <v>0</v>
      </c>
      <c r="Q4" s="270"/>
      <c r="R4" s="66">
        <v>2.5</v>
      </c>
      <c r="S4" s="67"/>
      <c r="T4" s="277"/>
      <c r="U4" s="274">
        <f>SUM(Q4:T4)</f>
        <v>2.5</v>
      </c>
      <c r="V4" s="280">
        <v>2</v>
      </c>
      <c r="W4" s="68">
        <v>2</v>
      </c>
      <c r="X4" s="69">
        <v>2</v>
      </c>
      <c r="Y4" s="284">
        <f>SUM(I4+P4+U4)</f>
        <v>4</v>
      </c>
      <c r="Z4" s="285">
        <f t="shared" ref="Z4:Z5" si="0">SUM(X4/Y4)</f>
        <v>0.5</v>
      </c>
      <c r="AA4" s="255"/>
    </row>
    <row r="5" spans="2:27">
      <c r="B5" s="2">
        <v>2</v>
      </c>
      <c r="C5" s="43">
        <v>3</v>
      </c>
      <c r="D5" s="25">
        <v>3</v>
      </c>
      <c r="E5" s="3"/>
      <c r="F5" s="3"/>
      <c r="G5" s="4"/>
      <c r="H5" s="267"/>
      <c r="I5" s="274">
        <f t="shared" ref="I5:I12" si="1">SUM(E5:H5)</f>
        <v>0</v>
      </c>
      <c r="J5" s="271">
        <v>1</v>
      </c>
      <c r="K5" s="4"/>
      <c r="L5" s="4"/>
      <c r="M5" s="4"/>
      <c r="N5" s="4"/>
      <c r="O5" s="267"/>
      <c r="P5" s="274">
        <f t="shared" ref="P5:P13" si="2">SUM(J5:O5)</f>
        <v>1</v>
      </c>
      <c r="Q5" s="271"/>
      <c r="R5" s="4"/>
      <c r="S5" s="5"/>
      <c r="T5" s="278"/>
      <c r="U5" s="274">
        <f t="shared" ref="U5:U13" si="3">SUM(Q5:T5)</f>
        <v>0</v>
      </c>
      <c r="V5" s="281">
        <v>2</v>
      </c>
      <c r="W5" s="6">
        <v>2</v>
      </c>
      <c r="X5" s="7">
        <v>1</v>
      </c>
      <c r="Y5" s="284">
        <f t="shared" ref="Y5:Y13" si="4">SUM(I5+P5+U5)</f>
        <v>1</v>
      </c>
      <c r="Z5" s="285">
        <f t="shared" si="0"/>
        <v>1</v>
      </c>
      <c r="AA5" s="256">
        <v>1</v>
      </c>
    </row>
    <row r="6" spans="2:27">
      <c r="B6" s="2">
        <v>3</v>
      </c>
      <c r="C6" s="43">
        <v>5</v>
      </c>
      <c r="D6" s="25">
        <v>6</v>
      </c>
      <c r="E6" s="3">
        <v>1</v>
      </c>
      <c r="F6" s="3">
        <v>1</v>
      </c>
      <c r="G6" s="4"/>
      <c r="H6" s="267"/>
      <c r="I6" s="274">
        <f t="shared" si="1"/>
        <v>2</v>
      </c>
      <c r="J6" s="271"/>
      <c r="K6" s="4"/>
      <c r="L6" s="4"/>
      <c r="M6" s="4"/>
      <c r="N6" s="4">
        <v>2</v>
      </c>
      <c r="O6" s="267"/>
      <c r="P6" s="274">
        <f t="shared" si="2"/>
        <v>2</v>
      </c>
      <c r="Q6" s="271"/>
      <c r="R6" s="4">
        <v>2</v>
      </c>
      <c r="S6" s="5"/>
      <c r="T6" s="278"/>
      <c r="U6" s="274">
        <f t="shared" si="3"/>
        <v>2</v>
      </c>
      <c r="V6" s="281">
        <v>2</v>
      </c>
      <c r="W6" s="6">
        <v>2</v>
      </c>
      <c r="X6" s="7">
        <v>3</v>
      </c>
      <c r="Y6" s="284">
        <f t="shared" si="4"/>
        <v>6</v>
      </c>
      <c r="Z6" s="285">
        <f>SUM(X6/Y6)</f>
        <v>0.5</v>
      </c>
      <c r="AA6" s="256"/>
    </row>
    <row r="7" spans="2:27">
      <c r="B7" s="2">
        <v>4</v>
      </c>
      <c r="C7" s="43">
        <v>4</v>
      </c>
      <c r="D7" s="25">
        <v>4</v>
      </c>
      <c r="E7" s="3">
        <v>1</v>
      </c>
      <c r="F7" s="3"/>
      <c r="G7" s="4"/>
      <c r="H7" s="267"/>
      <c r="I7" s="274">
        <f t="shared" si="1"/>
        <v>1</v>
      </c>
      <c r="J7" s="271"/>
      <c r="K7" s="4"/>
      <c r="L7" s="4"/>
      <c r="M7" s="4"/>
      <c r="N7" s="4"/>
      <c r="O7" s="267"/>
      <c r="P7" s="274">
        <f t="shared" si="2"/>
        <v>0</v>
      </c>
      <c r="Q7" s="271">
        <v>1.5</v>
      </c>
      <c r="R7" s="4"/>
      <c r="S7" s="5"/>
      <c r="T7" s="278"/>
      <c r="U7" s="274">
        <f t="shared" si="3"/>
        <v>1.5</v>
      </c>
      <c r="V7" s="281">
        <v>2</v>
      </c>
      <c r="W7" s="6">
        <v>2</v>
      </c>
      <c r="X7" s="7">
        <v>2</v>
      </c>
      <c r="Y7" s="284">
        <f t="shared" si="4"/>
        <v>2.5</v>
      </c>
      <c r="Z7" s="285">
        <f t="shared" ref="Z7:Z13" si="5">SUM(X7/Y7)</f>
        <v>0.8</v>
      </c>
      <c r="AA7" s="256">
        <v>1</v>
      </c>
    </row>
    <row r="8" spans="2:27">
      <c r="B8" s="2">
        <v>5</v>
      </c>
      <c r="C8" s="43">
        <v>4</v>
      </c>
      <c r="D8" s="25">
        <v>6</v>
      </c>
      <c r="E8" s="3">
        <v>3</v>
      </c>
      <c r="F8" s="3"/>
      <c r="G8" s="4">
        <v>1.5</v>
      </c>
      <c r="H8" s="267"/>
      <c r="I8" s="274">
        <f t="shared" si="1"/>
        <v>4.5</v>
      </c>
      <c r="J8" s="271"/>
      <c r="K8" s="4"/>
      <c r="L8" s="4"/>
      <c r="M8" s="4">
        <v>1.5</v>
      </c>
      <c r="N8" s="4"/>
      <c r="O8" s="267"/>
      <c r="P8" s="274">
        <f t="shared" si="2"/>
        <v>1.5</v>
      </c>
      <c r="Q8" s="271"/>
      <c r="R8" s="4"/>
      <c r="S8" s="5">
        <v>2</v>
      </c>
      <c r="T8" s="278"/>
      <c r="U8" s="274">
        <f t="shared" si="3"/>
        <v>2</v>
      </c>
      <c r="V8" s="281">
        <v>2</v>
      </c>
      <c r="W8" s="6">
        <v>2</v>
      </c>
      <c r="X8" s="7">
        <v>2</v>
      </c>
      <c r="Y8" s="284">
        <f t="shared" si="4"/>
        <v>8</v>
      </c>
      <c r="Z8" s="311">
        <f t="shared" si="5"/>
        <v>0.25</v>
      </c>
      <c r="AA8" s="256"/>
    </row>
    <row r="9" spans="2:27">
      <c r="B9" s="2">
        <v>6</v>
      </c>
      <c r="C9" s="43">
        <v>3</v>
      </c>
      <c r="D9" s="25">
        <v>4</v>
      </c>
      <c r="E9" s="3"/>
      <c r="F9" s="3"/>
      <c r="G9" s="4"/>
      <c r="H9" s="267"/>
      <c r="I9" s="274">
        <f t="shared" si="1"/>
        <v>0</v>
      </c>
      <c r="J9" s="271"/>
      <c r="K9" s="4">
        <v>2</v>
      </c>
      <c r="L9" s="4"/>
      <c r="M9" s="4"/>
      <c r="N9" s="4"/>
      <c r="O9" s="267"/>
      <c r="P9" s="274">
        <f t="shared" si="2"/>
        <v>2</v>
      </c>
      <c r="Q9" s="271"/>
      <c r="R9" s="4"/>
      <c r="S9" s="5">
        <v>2</v>
      </c>
      <c r="T9" s="278"/>
      <c r="U9" s="274">
        <f t="shared" si="3"/>
        <v>2</v>
      </c>
      <c r="V9" s="281">
        <v>2</v>
      </c>
      <c r="W9" s="6">
        <v>2</v>
      </c>
      <c r="X9" s="7">
        <v>1</v>
      </c>
      <c r="Y9" s="284">
        <f t="shared" si="4"/>
        <v>4</v>
      </c>
      <c r="Z9" s="285">
        <f t="shared" si="5"/>
        <v>0.25</v>
      </c>
      <c r="AA9" s="256"/>
    </row>
    <row r="10" spans="2:27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267"/>
      <c r="I10" s="274">
        <f t="shared" si="1"/>
        <v>1</v>
      </c>
      <c r="J10" s="271"/>
      <c r="K10" s="4"/>
      <c r="L10" s="4"/>
      <c r="M10" s="4"/>
      <c r="N10" s="4"/>
      <c r="O10" s="267"/>
      <c r="P10" s="274">
        <f t="shared" si="2"/>
        <v>0</v>
      </c>
      <c r="Q10" s="271"/>
      <c r="R10" s="4"/>
      <c r="S10" s="5"/>
      <c r="T10" s="278">
        <v>1</v>
      </c>
      <c r="U10" s="274">
        <f t="shared" si="3"/>
        <v>1</v>
      </c>
      <c r="V10" s="281">
        <v>1</v>
      </c>
      <c r="W10" s="6">
        <v>2</v>
      </c>
      <c r="X10" s="7">
        <v>2</v>
      </c>
      <c r="Y10" s="284">
        <f t="shared" si="4"/>
        <v>2</v>
      </c>
      <c r="Z10" s="285">
        <f t="shared" si="5"/>
        <v>1</v>
      </c>
      <c r="AA10" s="256">
        <v>1</v>
      </c>
    </row>
    <row r="11" spans="2:27">
      <c r="B11" s="2">
        <v>8</v>
      </c>
      <c r="C11" s="43">
        <v>4</v>
      </c>
      <c r="D11" s="25">
        <v>3</v>
      </c>
      <c r="E11" s="3">
        <v>1</v>
      </c>
      <c r="F11" s="3"/>
      <c r="G11" s="4"/>
      <c r="H11" s="267"/>
      <c r="I11" s="274">
        <f t="shared" si="1"/>
        <v>1</v>
      </c>
      <c r="J11" s="271"/>
      <c r="K11" s="4"/>
      <c r="L11" s="4"/>
      <c r="M11" s="4"/>
      <c r="N11" s="4"/>
      <c r="O11" s="267"/>
      <c r="P11" s="274">
        <f t="shared" si="2"/>
        <v>0</v>
      </c>
      <c r="Q11" s="271"/>
      <c r="R11" s="4"/>
      <c r="S11" s="5"/>
      <c r="T11" s="278"/>
      <c r="U11" s="274">
        <f t="shared" si="3"/>
        <v>0</v>
      </c>
      <c r="V11" s="281">
        <v>1</v>
      </c>
      <c r="W11" s="6">
        <v>2</v>
      </c>
      <c r="X11" s="7">
        <v>2</v>
      </c>
      <c r="Y11" s="284">
        <f t="shared" si="4"/>
        <v>1</v>
      </c>
      <c r="Z11" s="285">
        <f t="shared" si="5"/>
        <v>2</v>
      </c>
      <c r="AA11" s="256">
        <v>1</v>
      </c>
    </row>
    <row r="12" spans="2:27" ht="15" thickBot="1">
      <c r="B12" s="158">
        <v>9</v>
      </c>
      <c r="C12" s="61">
        <v>4</v>
      </c>
      <c r="D12" s="159">
        <v>3</v>
      </c>
      <c r="E12" s="160">
        <v>2</v>
      </c>
      <c r="F12" s="160"/>
      <c r="G12" s="161"/>
      <c r="H12" s="268"/>
      <c r="I12" s="274">
        <f t="shared" si="1"/>
        <v>2</v>
      </c>
      <c r="J12" s="272"/>
      <c r="K12" s="161"/>
      <c r="L12" s="161"/>
      <c r="M12" s="161"/>
      <c r="N12" s="161"/>
      <c r="O12" s="268"/>
      <c r="P12" s="274">
        <f t="shared" si="2"/>
        <v>0</v>
      </c>
      <c r="Q12" s="272">
        <v>2</v>
      </c>
      <c r="R12" s="161"/>
      <c r="S12" s="162"/>
      <c r="T12" s="279"/>
      <c r="U12" s="274">
        <f t="shared" si="3"/>
        <v>2</v>
      </c>
      <c r="V12" s="282">
        <v>1</v>
      </c>
      <c r="W12" s="163">
        <v>2</v>
      </c>
      <c r="X12" s="164">
        <v>2</v>
      </c>
      <c r="Y12" s="284">
        <f t="shared" si="4"/>
        <v>4</v>
      </c>
      <c r="Z12" s="309">
        <f t="shared" si="5"/>
        <v>0.5</v>
      </c>
      <c r="AA12" s="257">
        <v>1</v>
      </c>
    </row>
    <row r="13" spans="2:27" ht="15" thickBot="1">
      <c r="B13" s="37" t="s">
        <v>20</v>
      </c>
      <c r="C13" s="38">
        <f>SUM(C4:C12)</f>
        <v>35</v>
      </c>
      <c r="D13" s="38">
        <f>SUM(D4:D12)</f>
        <v>38</v>
      </c>
      <c r="E13" s="38">
        <f t="shared" ref="E13:M13" si="6">SUM(E4:E12)</f>
        <v>9</v>
      </c>
      <c r="F13" s="38">
        <f t="shared" si="6"/>
        <v>1</v>
      </c>
      <c r="G13" s="38">
        <f t="shared" si="6"/>
        <v>1.5</v>
      </c>
      <c r="H13" s="38">
        <f t="shared" si="6"/>
        <v>1.5</v>
      </c>
      <c r="I13" s="273">
        <f>SUM(I4:I12)</f>
        <v>13</v>
      </c>
      <c r="J13" s="38">
        <f t="shared" si="6"/>
        <v>1</v>
      </c>
      <c r="K13" s="38">
        <f t="shared" si="6"/>
        <v>2</v>
      </c>
      <c r="L13" s="38">
        <f t="shared" si="6"/>
        <v>0</v>
      </c>
      <c r="M13" s="38">
        <f t="shared" si="6"/>
        <v>1.5</v>
      </c>
      <c r="N13" s="38">
        <f>SUM(N4:N12)</f>
        <v>2</v>
      </c>
      <c r="O13" s="38">
        <f t="shared" ref="O13:T13" si="7">SUM(O4:O12)</f>
        <v>0</v>
      </c>
      <c r="P13" s="274">
        <f t="shared" si="2"/>
        <v>6.5</v>
      </c>
      <c r="Q13" s="38">
        <f t="shared" si="7"/>
        <v>3.5</v>
      </c>
      <c r="R13" s="38">
        <f t="shared" si="7"/>
        <v>4.5</v>
      </c>
      <c r="S13" s="38">
        <f t="shared" si="7"/>
        <v>4</v>
      </c>
      <c r="T13" s="38">
        <f t="shared" si="7"/>
        <v>1</v>
      </c>
      <c r="U13" s="274">
        <f t="shared" si="3"/>
        <v>13</v>
      </c>
      <c r="V13" s="37">
        <f>SUM(V4:V12)</f>
        <v>15</v>
      </c>
      <c r="W13" s="38">
        <f>SUM(W4:W12)</f>
        <v>18</v>
      </c>
      <c r="X13" s="38">
        <f>SUM(X4:X12)</f>
        <v>17</v>
      </c>
      <c r="Y13" s="284">
        <f t="shared" si="4"/>
        <v>32.5</v>
      </c>
      <c r="Z13" s="310">
        <f t="shared" si="5"/>
        <v>0.52307692307692311</v>
      </c>
      <c r="AA13" s="262">
        <f>SUM(AA4:AA12)</f>
        <v>5</v>
      </c>
    </row>
    <row r="14" spans="2:27" ht="15" thickBot="1">
      <c r="B14" s="15"/>
      <c r="C14" s="16"/>
      <c r="D14" s="16"/>
      <c r="E14" s="195">
        <v>7</v>
      </c>
      <c r="F14" s="17">
        <v>1</v>
      </c>
      <c r="G14" s="17">
        <v>1</v>
      </c>
      <c r="H14" s="17">
        <v>1</v>
      </c>
      <c r="I14" s="275">
        <v>9</v>
      </c>
      <c r="J14" s="17">
        <v>1</v>
      </c>
      <c r="K14" s="17">
        <v>1</v>
      </c>
      <c r="L14" s="17"/>
      <c r="M14" s="17">
        <v>1</v>
      </c>
      <c r="N14" s="17">
        <v>1</v>
      </c>
      <c r="O14" s="17"/>
      <c r="P14" s="275">
        <v>6</v>
      </c>
      <c r="Q14" s="17">
        <v>1</v>
      </c>
      <c r="R14" s="17">
        <v>2</v>
      </c>
      <c r="S14" s="17">
        <v>2</v>
      </c>
      <c r="T14" s="17">
        <v>1</v>
      </c>
      <c r="U14" s="275">
        <v>6</v>
      </c>
      <c r="V14" s="17">
        <v>9</v>
      </c>
      <c r="W14" s="17">
        <v>18</v>
      </c>
      <c r="X14" s="16"/>
      <c r="Y14" s="16"/>
      <c r="Z14" s="283"/>
      <c r="AA14" s="263">
        <v>9</v>
      </c>
    </row>
    <row r="15" spans="2:27" ht="15" thickBot="1">
      <c r="B15" s="21"/>
      <c r="C15" s="14"/>
      <c r="D15" s="14"/>
      <c r="E15" s="94">
        <f t="shared" ref="E15:U15" si="8">SUM(E14/E13)</f>
        <v>0.77777777777777779</v>
      </c>
      <c r="F15" s="94">
        <f t="shared" si="8"/>
        <v>1</v>
      </c>
      <c r="G15" s="94">
        <f t="shared" si="8"/>
        <v>0.66666666666666663</v>
      </c>
      <c r="H15" s="94">
        <f t="shared" si="8"/>
        <v>0.66666666666666663</v>
      </c>
      <c r="I15" s="276">
        <f t="shared" si="8"/>
        <v>0.69230769230769229</v>
      </c>
      <c r="J15" s="152">
        <f t="shared" si="8"/>
        <v>1</v>
      </c>
      <c r="K15" s="94">
        <f t="shared" si="8"/>
        <v>0.5</v>
      </c>
      <c r="L15" s="94" t="e">
        <f t="shared" si="8"/>
        <v>#DIV/0!</v>
      </c>
      <c r="M15" s="94">
        <f t="shared" si="8"/>
        <v>0.66666666666666663</v>
      </c>
      <c r="N15" s="94">
        <f t="shared" si="8"/>
        <v>0.5</v>
      </c>
      <c r="O15" s="94" t="e">
        <f t="shared" si="8"/>
        <v>#DIV/0!</v>
      </c>
      <c r="P15" s="276">
        <f t="shared" si="8"/>
        <v>0.92307692307692313</v>
      </c>
      <c r="Q15" s="152">
        <f t="shared" si="8"/>
        <v>0.2857142857142857</v>
      </c>
      <c r="R15" s="94">
        <f t="shared" si="8"/>
        <v>0.44444444444444442</v>
      </c>
      <c r="S15" s="94">
        <f t="shared" si="8"/>
        <v>0.5</v>
      </c>
      <c r="T15" s="94">
        <f t="shared" si="8"/>
        <v>1</v>
      </c>
      <c r="U15" s="276">
        <f t="shared" si="8"/>
        <v>0.46153846153846156</v>
      </c>
      <c r="V15" s="31">
        <f>SUM(V13/V14)</f>
        <v>1.6666666666666667</v>
      </c>
      <c r="W15" s="261">
        <f>SUM(W13/W14)</f>
        <v>1</v>
      </c>
      <c r="X15" s="312">
        <f>SUM(I15+P15+U15)/3</f>
        <v>0.6923076923076924</v>
      </c>
      <c r="Y15" s="29" t="s">
        <v>35</v>
      </c>
      <c r="Z15" s="287">
        <f>SUM(I15+P15+U15)/3</f>
        <v>0.6923076923076924</v>
      </c>
      <c r="AA15" s="264">
        <f>SUM(AA13/AA14)</f>
        <v>0.55555555555555558</v>
      </c>
    </row>
    <row r="20" spans="4:4">
      <c r="D20" t="e">
        <f>SUM(E4+E12)</f>
        <v>#VALUE!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35717-BB71-4C29-8512-7E08B024F3C6}">
  <dimension ref="B3:Z27"/>
  <sheetViews>
    <sheetView workbookViewId="0">
      <selection activeCell="Z4" sqref="Z4:Z16"/>
    </sheetView>
  </sheetViews>
  <sheetFormatPr defaultRowHeight="14.5"/>
  <cols>
    <col min="22" max="22" width="13.26953125" customWidth="1"/>
    <col min="24" max="24" width="15.54296875" customWidth="1"/>
    <col min="25" max="25" width="14.54296875" customWidth="1"/>
    <col min="26" max="26" width="13.1796875" customWidth="1"/>
  </cols>
  <sheetData>
    <row r="3" spans="2:26" ht="15" thickBot="1"/>
    <row r="4" spans="2:26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126</v>
      </c>
      <c r="G4" s="180" t="s">
        <v>127</v>
      </c>
      <c r="H4" s="265" t="s">
        <v>128</v>
      </c>
      <c r="I4" s="273" t="s">
        <v>133</v>
      </c>
      <c r="J4" s="269" t="s">
        <v>129</v>
      </c>
      <c r="K4" s="180">
        <v>5</v>
      </c>
      <c r="L4" s="180" t="s">
        <v>8</v>
      </c>
      <c r="M4" s="180" t="s">
        <v>9</v>
      </c>
      <c r="N4" s="180" t="s">
        <v>10</v>
      </c>
      <c r="O4" s="265" t="s">
        <v>11</v>
      </c>
      <c r="P4" s="273" t="s">
        <v>134</v>
      </c>
      <c r="Q4" s="269" t="s">
        <v>12</v>
      </c>
      <c r="R4" s="180" t="s">
        <v>44</v>
      </c>
      <c r="S4" s="180" t="s">
        <v>14</v>
      </c>
      <c r="T4" s="265" t="s">
        <v>43</v>
      </c>
      <c r="U4" s="273" t="s">
        <v>135</v>
      </c>
      <c r="V4" s="269" t="s">
        <v>131</v>
      </c>
      <c r="W4" s="180" t="s">
        <v>17</v>
      </c>
      <c r="X4" s="178" t="s">
        <v>18</v>
      </c>
      <c r="Y4" s="265" t="s">
        <v>132</v>
      </c>
      <c r="Z4" s="273" t="s">
        <v>21</v>
      </c>
    </row>
    <row r="5" spans="2:26">
      <c r="B5" s="75">
        <v>1</v>
      </c>
      <c r="C5" s="62">
        <v>4</v>
      </c>
      <c r="D5" s="76">
        <v>5</v>
      </c>
      <c r="E5" s="77">
        <v>2.5</v>
      </c>
      <c r="F5" s="77"/>
      <c r="G5" s="66"/>
      <c r="H5" s="266">
        <v>2</v>
      </c>
      <c r="I5" s="274">
        <f>SUM(E5:H5)</f>
        <v>4.5</v>
      </c>
      <c r="J5" s="270"/>
      <c r="K5" s="66"/>
      <c r="L5" s="66"/>
      <c r="M5" s="66"/>
      <c r="N5" s="66"/>
      <c r="O5" s="266"/>
      <c r="P5" s="274">
        <f>SUM(J5:O5)</f>
        <v>0</v>
      </c>
      <c r="Q5" s="270"/>
      <c r="R5" s="66">
        <v>2.5</v>
      </c>
      <c r="S5" s="67"/>
      <c r="T5" s="277"/>
      <c r="U5" s="274">
        <f>SUM(Q5:T5)</f>
        <v>2.5</v>
      </c>
      <c r="V5" s="280">
        <v>2</v>
      </c>
      <c r="W5" s="68">
        <v>2</v>
      </c>
      <c r="X5" s="69">
        <v>3</v>
      </c>
      <c r="Y5" s="284">
        <f>SUM(I5+P5+U5)</f>
        <v>7</v>
      </c>
      <c r="Z5" s="285">
        <f t="shared" ref="Z5:Z6" si="0">SUM(X5/Y5)</f>
        <v>0.42857142857142855</v>
      </c>
    </row>
    <row r="6" spans="2:26">
      <c r="B6" s="2">
        <v>2</v>
      </c>
      <c r="C6" s="43">
        <v>3</v>
      </c>
      <c r="D6" s="25">
        <v>3</v>
      </c>
      <c r="E6" s="3"/>
      <c r="F6" s="3"/>
      <c r="G6" s="4"/>
      <c r="H6" s="267">
        <v>2</v>
      </c>
      <c r="I6" s="274">
        <f t="shared" ref="I6:I13" si="1">SUM(E6:H6)</f>
        <v>2</v>
      </c>
      <c r="J6" s="271"/>
      <c r="K6" s="4"/>
      <c r="L6" s="4"/>
      <c r="M6" s="4"/>
      <c r="N6" s="4"/>
      <c r="O6" s="267"/>
      <c r="P6" s="274">
        <f t="shared" ref="P6:P14" si="2">SUM(J6:O6)</f>
        <v>0</v>
      </c>
      <c r="Q6" s="271"/>
      <c r="R6" s="4"/>
      <c r="S6" s="5">
        <v>2</v>
      </c>
      <c r="T6" s="278"/>
      <c r="U6" s="274">
        <f t="shared" ref="U6:U14" si="3">SUM(Q6:T6)</f>
        <v>2</v>
      </c>
      <c r="V6" s="281">
        <v>2</v>
      </c>
      <c r="W6" s="6">
        <v>2</v>
      </c>
      <c r="X6" s="7">
        <v>2</v>
      </c>
      <c r="Y6" s="284">
        <f t="shared" ref="Y6:Y14" si="4">SUM(I6+P6+U6)</f>
        <v>4</v>
      </c>
      <c r="Z6" s="285">
        <f t="shared" si="0"/>
        <v>0.5</v>
      </c>
    </row>
    <row r="7" spans="2:26">
      <c r="B7" s="2">
        <v>3</v>
      </c>
      <c r="C7" s="43">
        <v>5</v>
      </c>
      <c r="D7" s="25">
        <v>6</v>
      </c>
      <c r="E7" s="3">
        <v>2</v>
      </c>
      <c r="F7" s="3">
        <v>2</v>
      </c>
      <c r="G7" s="4"/>
      <c r="H7" s="267"/>
      <c r="I7" s="274">
        <f t="shared" si="1"/>
        <v>4</v>
      </c>
      <c r="J7" s="271"/>
      <c r="K7" s="4"/>
      <c r="L7" s="4"/>
      <c r="M7" s="4"/>
      <c r="N7" s="4">
        <v>2.5</v>
      </c>
      <c r="O7" s="267"/>
      <c r="P7" s="274">
        <f t="shared" si="2"/>
        <v>2.5</v>
      </c>
      <c r="Q7" s="271"/>
      <c r="R7" s="4">
        <v>2</v>
      </c>
      <c r="S7" s="5"/>
      <c r="T7" s="278"/>
      <c r="U7" s="274">
        <f t="shared" si="3"/>
        <v>2</v>
      </c>
      <c r="V7" s="281">
        <v>2</v>
      </c>
      <c r="W7" s="6">
        <v>2</v>
      </c>
      <c r="X7" s="7">
        <v>4</v>
      </c>
      <c r="Y7" s="284">
        <f t="shared" si="4"/>
        <v>8.5</v>
      </c>
      <c r="Z7" s="285">
        <f>SUM(X7/Y7)</f>
        <v>0.47058823529411764</v>
      </c>
    </row>
    <row r="8" spans="2:26">
      <c r="B8" s="2">
        <v>4</v>
      </c>
      <c r="C8" s="43">
        <v>4</v>
      </c>
      <c r="D8" s="25">
        <v>4</v>
      </c>
      <c r="E8" s="3">
        <v>2</v>
      </c>
      <c r="F8" s="3"/>
      <c r="G8" s="4"/>
      <c r="H8" s="267"/>
      <c r="I8" s="274">
        <f t="shared" si="1"/>
        <v>2</v>
      </c>
      <c r="J8" s="271"/>
      <c r="K8" s="4"/>
      <c r="L8" s="4">
        <v>2</v>
      </c>
      <c r="M8" s="4"/>
      <c r="N8" s="4"/>
      <c r="O8" s="267"/>
      <c r="P8" s="274">
        <f t="shared" si="2"/>
        <v>2</v>
      </c>
      <c r="Q8" s="271" t="s">
        <v>144</v>
      </c>
      <c r="R8" s="4"/>
      <c r="S8" s="5"/>
      <c r="T8" s="278"/>
      <c r="U8" s="274">
        <f t="shared" si="3"/>
        <v>0</v>
      </c>
      <c r="V8" s="281">
        <v>2</v>
      </c>
      <c r="W8" s="6">
        <v>2</v>
      </c>
      <c r="X8" s="7">
        <v>3</v>
      </c>
      <c r="Y8" s="284">
        <f t="shared" si="4"/>
        <v>4</v>
      </c>
      <c r="Z8" s="285">
        <f t="shared" ref="Z8:Z14" si="5">SUM(X8/Y8)</f>
        <v>0.75</v>
      </c>
    </row>
    <row r="9" spans="2:26">
      <c r="B9" s="2">
        <v>5</v>
      </c>
      <c r="C9" s="43">
        <v>4</v>
      </c>
      <c r="D9" s="25">
        <v>6</v>
      </c>
      <c r="E9" s="3">
        <v>2.5</v>
      </c>
      <c r="F9" s="3"/>
      <c r="G9" s="4"/>
      <c r="H9" s="267"/>
      <c r="I9" s="274">
        <f t="shared" si="1"/>
        <v>2.5</v>
      </c>
      <c r="J9" s="271"/>
      <c r="K9" s="4"/>
      <c r="L9" s="4"/>
      <c r="M9" s="4">
        <v>2</v>
      </c>
      <c r="N9" s="4"/>
      <c r="O9" s="267"/>
      <c r="P9" s="274">
        <f t="shared" si="2"/>
        <v>2</v>
      </c>
      <c r="Q9" s="271"/>
      <c r="R9" s="4"/>
      <c r="S9" s="5">
        <v>2</v>
      </c>
      <c r="T9" s="278"/>
      <c r="U9" s="274">
        <f t="shared" si="3"/>
        <v>2</v>
      </c>
      <c r="V9" s="281">
        <v>2</v>
      </c>
      <c r="W9" s="6">
        <v>2</v>
      </c>
      <c r="X9" s="7">
        <v>3</v>
      </c>
      <c r="Y9" s="284">
        <f t="shared" si="4"/>
        <v>6.5</v>
      </c>
      <c r="Z9" s="311">
        <f t="shared" si="5"/>
        <v>0.46153846153846156</v>
      </c>
    </row>
    <row r="10" spans="2:26">
      <c r="B10" s="2">
        <v>6</v>
      </c>
      <c r="C10" s="43">
        <v>3</v>
      </c>
      <c r="D10" s="25">
        <v>4</v>
      </c>
      <c r="E10" s="3"/>
      <c r="F10" s="3"/>
      <c r="G10" s="4"/>
      <c r="H10" s="267"/>
      <c r="I10" s="274">
        <f t="shared" si="1"/>
        <v>0</v>
      </c>
      <c r="J10" s="271"/>
      <c r="K10" s="4">
        <v>2.5</v>
      </c>
      <c r="L10" s="4"/>
      <c r="M10" s="4"/>
      <c r="N10" s="4"/>
      <c r="O10" s="267"/>
      <c r="P10" s="274">
        <f t="shared" si="2"/>
        <v>2.5</v>
      </c>
      <c r="Q10" s="271"/>
      <c r="R10" s="4"/>
      <c r="S10" s="5">
        <v>2</v>
      </c>
      <c r="T10" s="278"/>
      <c r="U10" s="274">
        <f t="shared" si="3"/>
        <v>2</v>
      </c>
      <c r="V10" s="281">
        <v>2</v>
      </c>
      <c r="W10" s="6">
        <v>2</v>
      </c>
      <c r="X10" s="7">
        <v>2</v>
      </c>
      <c r="Y10" s="284">
        <f t="shared" si="4"/>
        <v>4.5</v>
      </c>
      <c r="Z10" s="285">
        <f t="shared" si="5"/>
        <v>0.44444444444444442</v>
      </c>
    </row>
    <row r="11" spans="2:26">
      <c r="B11" s="2">
        <v>7</v>
      </c>
      <c r="C11" s="43">
        <v>4</v>
      </c>
      <c r="D11" s="25">
        <v>4</v>
      </c>
      <c r="E11" s="3">
        <v>2.5</v>
      </c>
      <c r="F11" s="3"/>
      <c r="G11" s="4"/>
      <c r="H11" s="267"/>
      <c r="I11" s="274">
        <f t="shared" si="1"/>
        <v>2.5</v>
      </c>
      <c r="J11" s="271"/>
      <c r="K11" s="4"/>
      <c r="L11" s="4">
        <v>2.5</v>
      </c>
      <c r="M11" s="4"/>
      <c r="N11" s="4"/>
      <c r="O11" s="267"/>
      <c r="P11" s="274">
        <f t="shared" si="2"/>
        <v>2.5</v>
      </c>
      <c r="Q11" s="271"/>
      <c r="R11" s="4"/>
      <c r="S11" s="5"/>
      <c r="T11" s="278">
        <v>2.5</v>
      </c>
      <c r="U11" s="274">
        <f t="shared" si="3"/>
        <v>2.5</v>
      </c>
      <c r="V11" s="281">
        <v>1</v>
      </c>
      <c r="W11" s="6">
        <v>2</v>
      </c>
      <c r="X11" s="7">
        <v>3</v>
      </c>
      <c r="Y11" s="284">
        <f t="shared" si="4"/>
        <v>7.5</v>
      </c>
      <c r="Z11" s="285">
        <f t="shared" si="5"/>
        <v>0.4</v>
      </c>
    </row>
    <row r="12" spans="2:26">
      <c r="B12" s="2">
        <v>8</v>
      </c>
      <c r="C12" s="43">
        <v>4</v>
      </c>
      <c r="D12" s="25">
        <v>3</v>
      </c>
      <c r="E12" s="3">
        <v>2.5</v>
      </c>
      <c r="F12" s="3"/>
      <c r="G12" s="4"/>
      <c r="H12" s="267"/>
      <c r="I12" s="274">
        <f t="shared" si="1"/>
        <v>2.5</v>
      </c>
      <c r="J12" s="271">
        <v>2</v>
      </c>
      <c r="K12" s="4"/>
      <c r="L12" s="4"/>
      <c r="M12" s="4"/>
      <c r="N12" s="4"/>
      <c r="O12" s="267"/>
      <c r="P12" s="274">
        <f t="shared" si="2"/>
        <v>2</v>
      </c>
      <c r="Q12" s="271"/>
      <c r="R12" s="4"/>
      <c r="S12" s="5">
        <v>2</v>
      </c>
      <c r="T12" s="278"/>
      <c r="U12" s="274">
        <f t="shared" si="3"/>
        <v>2</v>
      </c>
      <c r="V12" s="281">
        <v>1</v>
      </c>
      <c r="W12" s="6">
        <v>2</v>
      </c>
      <c r="X12" s="7">
        <v>3</v>
      </c>
      <c r="Y12" s="284">
        <f t="shared" si="4"/>
        <v>6.5</v>
      </c>
      <c r="Z12" s="285">
        <f t="shared" si="5"/>
        <v>0.46153846153846156</v>
      </c>
    </row>
    <row r="13" spans="2:26" ht="15" thickBot="1">
      <c r="B13" s="158">
        <v>9</v>
      </c>
      <c r="C13" s="61">
        <v>4</v>
      </c>
      <c r="D13" s="159">
        <v>3</v>
      </c>
      <c r="E13" s="160">
        <v>2</v>
      </c>
      <c r="F13" s="160"/>
      <c r="G13" s="161"/>
      <c r="H13" s="268"/>
      <c r="I13" s="274">
        <f t="shared" si="1"/>
        <v>2</v>
      </c>
      <c r="J13" s="272"/>
      <c r="K13" s="161"/>
      <c r="L13" s="161"/>
      <c r="M13" s="161">
        <v>2</v>
      </c>
      <c r="N13" s="161"/>
      <c r="O13" s="268"/>
      <c r="P13" s="274">
        <f t="shared" si="2"/>
        <v>2</v>
      </c>
      <c r="Q13" s="272">
        <v>2</v>
      </c>
      <c r="R13" s="161"/>
      <c r="S13" s="162"/>
      <c r="T13" s="279"/>
      <c r="U13" s="274">
        <f t="shared" si="3"/>
        <v>2</v>
      </c>
      <c r="V13" s="282">
        <v>1</v>
      </c>
      <c r="W13" s="163">
        <v>2</v>
      </c>
      <c r="X13" s="164">
        <v>3</v>
      </c>
      <c r="Y13" s="284">
        <f t="shared" si="4"/>
        <v>6</v>
      </c>
      <c r="Z13" s="309">
        <f t="shared" si="5"/>
        <v>0.5</v>
      </c>
    </row>
    <row r="14" spans="2:26" ht="15" thickBot="1">
      <c r="B14" s="37" t="s">
        <v>20</v>
      </c>
      <c r="C14" s="38">
        <f>SUM(C5:C13)</f>
        <v>35</v>
      </c>
      <c r="D14" s="38">
        <f>SUM(D5:D13)</f>
        <v>38</v>
      </c>
      <c r="E14" s="38">
        <f t="shared" ref="E14:M14" si="6">SUM(E5:E13)</f>
        <v>16</v>
      </c>
      <c r="F14" s="38">
        <f t="shared" si="6"/>
        <v>2</v>
      </c>
      <c r="G14" s="38">
        <f t="shared" si="6"/>
        <v>0</v>
      </c>
      <c r="H14" s="38">
        <f t="shared" si="6"/>
        <v>4</v>
      </c>
      <c r="I14" s="273">
        <f>SUM(I5:I13)</f>
        <v>22</v>
      </c>
      <c r="J14" s="38">
        <f t="shared" si="6"/>
        <v>2</v>
      </c>
      <c r="K14" s="38">
        <f t="shared" si="6"/>
        <v>2.5</v>
      </c>
      <c r="L14" s="38">
        <f t="shared" si="6"/>
        <v>4.5</v>
      </c>
      <c r="M14" s="38">
        <f t="shared" si="6"/>
        <v>4</v>
      </c>
      <c r="N14" s="38">
        <f>SUM(N5:N13)</f>
        <v>2.5</v>
      </c>
      <c r="O14" s="38">
        <f t="shared" ref="O14:T14" si="7">SUM(O5:O13)</f>
        <v>0</v>
      </c>
      <c r="P14" s="274">
        <f t="shared" si="2"/>
        <v>15.5</v>
      </c>
      <c r="Q14" s="38">
        <f t="shared" si="7"/>
        <v>2</v>
      </c>
      <c r="R14" s="38">
        <f t="shared" si="7"/>
        <v>4.5</v>
      </c>
      <c r="S14" s="38">
        <f t="shared" si="7"/>
        <v>8</v>
      </c>
      <c r="T14" s="38">
        <f t="shared" si="7"/>
        <v>2.5</v>
      </c>
      <c r="U14" s="274">
        <f t="shared" si="3"/>
        <v>17</v>
      </c>
      <c r="V14" s="37">
        <f>SUM(V5:V13)</f>
        <v>15</v>
      </c>
      <c r="W14" s="38">
        <f>SUM(W5:W13)</f>
        <v>18</v>
      </c>
      <c r="X14" s="38">
        <f>SUM(X5:X13)</f>
        <v>26</v>
      </c>
      <c r="Y14" s="284">
        <f t="shared" si="4"/>
        <v>54.5</v>
      </c>
      <c r="Z14" s="310">
        <f t="shared" si="5"/>
        <v>0.47706422018348627</v>
      </c>
    </row>
    <row r="15" spans="2:26" ht="15" thickBot="1">
      <c r="B15" s="15"/>
      <c r="C15" s="16"/>
      <c r="D15" s="16"/>
      <c r="E15" s="195">
        <v>7</v>
      </c>
      <c r="F15" s="17">
        <v>1</v>
      </c>
      <c r="G15" s="17">
        <v>0</v>
      </c>
      <c r="H15" s="17">
        <v>2</v>
      </c>
      <c r="I15" s="314">
        <f>SUM(E15:H15)</f>
        <v>10</v>
      </c>
      <c r="J15" s="17">
        <v>1</v>
      </c>
      <c r="K15" s="17">
        <v>1</v>
      </c>
      <c r="L15" s="17">
        <v>2</v>
      </c>
      <c r="M15" s="17">
        <v>2</v>
      </c>
      <c r="N15" s="17">
        <v>1</v>
      </c>
      <c r="O15" s="17"/>
      <c r="P15" s="275">
        <f>SUM(J15:O15)</f>
        <v>7</v>
      </c>
      <c r="Q15" s="17">
        <v>2</v>
      </c>
      <c r="R15" s="17">
        <v>2</v>
      </c>
      <c r="S15" s="17">
        <v>4</v>
      </c>
      <c r="T15" s="17">
        <v>1</v>
      </c>
      <c r="U15" s="275">
        <f>SUM(Q15:T15)</f>
        <v>9</v>
      </c>
      <c r="V15" s="17">
        <v>9</v>
      </c>
      <c r="W15" s="17">
        <v>18</v>
      </c>
      <c r="X15" s="16"/>
      <c r="Y15" s="16"/>
      <c r="Z15" s="283"/>
    </row>
    <row r="16" spans="2:26" ht="15" thickBot="1">
      <c r="B16" s="21"/>
      <c r="C16" s="14"/>
      <c r="D16" s="14"/>
      <c r="E16" s="94">
        <f t="shared" ref="E16:U16" si="8">SUM(E15/E14)</f>
        <v>0.4375</v>
      </c>
      <c r="F16" s="94">
        <f t="shared" si="8"/>
        <v>0.5</v>
      </c>
      <c r="G16" s="94" t="e">
        <f t="shared" si="8"/>
        <v>#DIV/0!</v>
      </c>
      <c r="H16" s="94">
        <f t="shared" si="8"/>
        <v>0.5</v>
      </c>
      <c r="I16" s="276">
        <f t="shared" si="8"/>
        <v>0.45454545454545453</v>
      </c>
      <c r="J16" s="152">
        <f t="shared" si="8"/>
        <v>0.5</v>
      </c>
      <c r="K16" s="94">
        <f t="shared" si="8"/>
        <v>0.4</v>
      </c>
      <c r="L16" s="94">
        <f t="shared" si="8"/>
        <v>0.44444444444444442</v>
      </c>
      <c r="M16" s="94">
        <f t="shared" si="8"/>
        <v>0.5</v>
      </c>
      <c r="N16" s="94">
        <f t="shared" si="8"/>
        <v>0.4</v>
      </c>
      <c r="O16" s="94" t="e">
        <f t="shared" si="8"/>
        <v>#DIV/0!</v>
      </c>
      <c r="P16" s="276">
        <f t="shared" si="8"/>
        <v>0.45161290322580644</v>
      </c>
      <c r="Q16" s="152">
        <f t="shared" si="8"/>
        <v>1</v>
      </c>
      <c r="R16" s="94">
        <f t="shared" si="8"/>
        <v>0.44444444444444442</v>
      </c>
      <c r="S16" s="94">
        <f t="shared" si="8"/>
        <v>0.5</v>
      </c>
      <c r="T16" s="94">
        <f t="shared" si="8"/>
        <v>0.4</v>
      </c>
      <c r="U16" s="276">
        <f t="shared" si="8"/>
        <v>0.52941176470588236</v>
      </c>
      <c r="V16" s="31">
        <f>SUM(V14/V15)</f>
        <v>1.6666666666666667</v>
      </c>
      <c r="W16" s="261">
        <f>SUM(W14/W15)</f>
        <v>1</v>
      </c>
      <c r="X16" s="312">
        <f>SUM(I16+P16+U16)/3</f>
        <v>0.47852337415904778</v>
      </c>
      <c r="Y16" s="29" t="s">
        <v>35</v>
      </c>
      <c r="Z16" s="287">
        <f>SUM(I16+P16+U16)/3</f>
        <v>0.47852337415904778</v>
      </c>
    </row>
    <row r="21" spans="4:13">
      <c r="D21">
        <f>SUM(E5+E13)</f>
        <v>4.5</v>
      </c>
    </row>
    <row r="27" spans="4:13">
      <c r="M27">
        <v>2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BC3D-10E8-419C-9549-82DC6F9D10F2}">
  <dimension ref="B3:AA28"/>
  <sheetViews>
    <sheetView topLeftCell="O1" workbookViewId="0">
      <selection activeCell="AA5" sqref="AA5:AA17"/>
    </sheetView>
  </sheetViews>
  <sheetFormatPr defaultRowHeight="14.5"/>
  <cols>
    <col min="1" max="1" width="2.81640625" customWidth="1"/>
    <col min="23" max="23" width="11.54296875" customWidth="1"/>
    <col min="24" max="24" width="16" customWidth="1"/>
    <col min="25" max="25" width="13.54296875" customWidth="1"/>
    <col min="26" max="26" width="13.1796875" customWidth="1"/>
    <col min="27" max="27" width="12.26953125" customWidth="1"/>
  </cols>
  <sheetData>
    <row r="3" spans="2:27" ht="15" thickBot="1"/>
    <row r="4" spans="2:27" ht="15" thickBot="1">
      <c r="F4" s="329"/>
      <c r="G4" s="330" t="s">
        <v>146</v>
      </c>
      <c r="H4" s="331"/>
      <c r="I4" s="332"/>
      <c r="L4" s="329"/>
      <c r="M4" s="333" t="s">
        <v>147</v>
      </c>
      <c r="N4" s="331"/>
      <c r="O4" s="332"/>
      <c r="S4" s="329"/>
      <c r="T4" s="334" t="s">
        <v>148</v>
      </c>
      <c r="U4" s="332"/>
      <c r="W4" s="335" t="s">
        <v>149</v>
      </c>
    </row>
    <row r="5" spans="2:27" ht="15" thickBot="1">
      <c r="B5" s="179" t="s">
        <v>0</v>
      </c>
      <c r="C5" s="180" t="s">
        <v>1</v>
      </c>
      <c r="D5" s="180" t="s">
        <v>145</v>
      </c>
      <c r="E5" s="180" t="s">
        <v>54</v>
      </c>
      <c r="F5" s="180" t="s">
        <v>3</v>
      </c>
      <c r="G5" s="180" t="s">
        <v>126</v>
      </c>
      <c r="H5" s="180" t="s">
        <v>127</v>
      </c>
      <c r="I5" s="265" t="s">
        <v>128</v>
      </c>
      <c r="J5" s="273" t="s">
        <v>133</v>
      </c>
      <c r="K5" s="269" t="s">
        <v>129</v>
      </c>
      <c r="L5" s="180">
        <v>5</v>
      </c>
      <c r="M5" s="180" t="s">
        <v>8</v>
      </c>
      <c r="N5" s="180" t="s">
        <v>9</v>
      </c>
      <c r="O5" s="180" t="s">
        <v>10</v>
      </c>
      <c r="P5" s="265" t="s">
        <v>11</v>
      </c>
      <c r="Q5" s="273" t="s">
        <v>134</v>
      </c>
      <c r="R5" s="269" t="s">
        <v>12</v>
      </c>
      <c r="S5" s="180" t="s">
        <v>44</v>
      </c>
      <c r="T5" s="180" t="s">
        <v>14</v>
      </c>
      <c r="U5" s="265" t="s">
        <v>43</v>
      </c>
      <c r="V5" s="273" t="s">
        <v>135</v>
      </c>
      <c r="W5" s="179" t="s">
        <v>131</v>
      </c>
      <c r="X5" s="321" t="s">
        <v>18</v>
      </c>
      <c r="Y5" s="315" t="s">
        <v>132</v>
      </c>
      <c r="Z5" s="273" t="s">
        <v>21</v>
      </c>
      <c r="AA5" s="262" t="s">
        <v>16</v>
      </c>
    </row>
    <row r="6" spans="2:27">
      <c r="B6" s="75">
        <v>1</v>
      </c>
      <c r="C6" s="62">
        <v>4</v>
      </c>
      <c r="D6" s="62">
        <v>3</v>
      </c>
      <c r="E6" s="76">
        <v>6</v>
      </c>
      <c r="F6" s="66">
        <v>2.5</v>
      </c>
      <c r="G6" s="66"/>
      <c r="H6" s="66">
        <v>2.5</v>
      </c>
      <c r="I6" s="266"/>
      <c r="J6" s="274">
        <f>SUM(F6:I6)</f>
        <v>5</v>
      </c>
      <c r="K6" s="270"/>
      <c r="L6" s="66"/>
      <c r="M6" s="66">
        <v>2.5</v>
      </c>
      <c r="N6" s="66"/>
      <c r="O6" s="66"/>
      <c r="P6" s="266"/>
      <c r="Q6" s="274">
        <f>SUM(K6:P6)</f>
        <v>2.5</v>
      </c>
      <c r="R6" s="67">
        <v>2.5</v>
      </c>
      <c r="S6" s="67"/>
      <c r="T6" s="67"/>
      <c r="U6" s="277"/>
      <c r="V6" s="274">
        <f>SUM(R6:U6)</f>
        <v>2.5</v>
      </c>
      <c r="W6" s="280">
        <v>2</v>
      </c>
      <c r="X6" s="320">
        <v>6</v>
      </c>
      <c r="Y6" s="317">
        <f t="shared" ref="Y6:Y15" si="0">SUM(J6+Q6+V6)</f>
        <v>10</v>
      </c>
      <c r="Z6" s="285">
        <f t="shared" ref="Z6:Z7" si="1">SUM(X6/Y6)</f>
        <v>0.6</v>
      </c>
      <c r="AA6" s="327"/>
    </row>
    <row r="7" spans="2:27">
      <c r="B7" s="2">
        <v>2</v>
      </c>
      <c r="C7" s="43">
        <v>3</v>
      </c>
      <c r="D7" s="43">
        <v>5</v>
      </c>
      <c r="E7" s="25">
        <v>6</v>
      </c>
      <c r="F7" s="4"/>
      <c r="G7" s="66">
        <v>2.5</v>
      </c>
      <c r="H7" s="4"/>
      <c r="I7" s="267"/>
      <c r="J7" s="274">
        <f t="shared" ref="J7:J14" si="2">SUM(F7:I7)</f>
        <v>2.5</v>
      </c>
      <c r="K7" s="271"/>
      <c r="L7" s="4"/>
      <c r="M7" s="4"/>
      <c r="N7" s="66">
        <v>2.5</v>
      </c>
      <c r="O7" s="4"/>
      <c r="P7" s="267"/>
      <c r="Q7" s="274">
        <f t="shared" ref="Q7:Q15" si="3">SUM(K7:P7)</f>
        <v>2.5</v>
      </c>
      <c r="R7" s="324"/>
      <c r="S7" s="5">
        <v>2</v>
      </c>
      <c r="T7" s="5"/>
      <c r="U7" s="278"/>
      <c r="V7" s="274">
        <f t="shared" ref="V7:V15" si="4">SUM(R7:U7)</f>
        <v>2</v>
      </c>
      <c r="W7" s="281">
        <v>2</v>
      </c>
      <c r="X7" s="319">
        <v>5</v>
      </c>
      <c r="Y7" s="317">
        <f t="shared" si="0"/>
        <v>7</v>
      </c>
      <c r="Z7" s="285">
        <f t="shared" si="1"/>
        <v>0.7142857142857143</v>
      </c>
      <c r="AA7" s="327"/>
    </row>
    <row r="8" spans="2:27">
      <c r="B8" s="2">
        <v>3</v>
      </c>
      <c r="C8" s="43">
        <v>5</v>
      </c>
      <c r="D8" s="43">
        <v>7</v>
      </c>
      <c r="E8" s="25">
        <v>8</v>
      </c>
      <c r="F8" s="66">
        <v>2.5</v>
      </c>
      <c r="G8" s="4"/>
      <c r="H8" s="4"/>
      <c r="I8" s="66">
        <v>2.5</v>
      </c>
      <c r="J8" s="274">
        <f t="shared" si="2"/>
        <v>5</v>
      </c>
      <c r="K8" s="271"/>
      <c r="L8" s="4"/>
      <c r="M8" s="4"/>
      <c r="N8" s="4"/>
      <c r="O8" s="66">
        <v>2.5</v>
      </c>
      <c r="P8" s="267"/>
      <c r="Q8" s="274">
        <f t="shared" si="3"/>
        <v>2.5</v>
      </c>
      <c r="R8" s="324"/>
      <c r="S8" s="5"/>
      <c r="T8" s="67">
        <v>2.5</v>
      </c>
      <c r="U8" s="278">
        <v>2</v>
      </c>
      <c r="V8" s="274">
        <f t="shared" si="4"/>
        <v>4.5</v>
      </c>
      <c r="W8" s="281">
        <v>2</v>
      </c>
      <c r="X8" s="319">
        <v>7</v>
      </c>
      <c r="Y8" s="317">
        <f t="shared" si="0"/>
        <v>12</v>
      </c>
      <c r="Z8" s="285">
        <f>SUM(X8/Y8)</f>
        <v>0.58333333333333337</v>
      </c>
      <c r="AA8" s="327"/>
    </row>
    <row r="9" spans="2:27">
      <c r="B9" s="2">
        <v>4</v>
      </c>
      <c r="C9" s="43">
        <v>4</v>
      </c>
      <c r="D9" s="43">
        <v>2</v>
      </c>
      <c r="E9" s="25">
        <v>7</v>
      </c>
      <c r="F9" s="4"/>
      <c r="G9" s="66">
        <v>2.5</v>
      </c>
      <c r="H9" s="4"/>
      <c r="I9" s="66">
        <v>2.5</v>
      </c>
      <c r="J9" s="274">
        <f t="shared" si="2"/>
        <v>5</v>
      </c>
      <c r="K9" s="271"/>
      <c r="L9" s="66">
        <v>2.5</v>
      </c>
      <c r="M9" s="4"/>
      <c r="N9" s="4"/>
      <c r="O9" s="4"/>
      <c r="P9" s="267"/>
      <c r="Q9" s="274">
        <f t="shared" si="3"/>
        <v>2.5</v>
      </c>
      <c r="R9" s="67">
        <v>2.5</v>
      </c>
      <c r="S9" s="67">
        <v>2.5</v>
      </c>
      <c r="T9" s="5"/>
      <c r="U9" s="278"/>
      <c r="V9" s="274">
        <f t="shared" si="4"/>
        <v>5</v>
      </c>
      <c r="W9" s="281">
        <v>2</v>
      </c>
      <c r="X9" s="319">
        <v>6</v>
      </c>
      <c r="Y9" s="317">
        <f t="shared" si="0"/>
        <v>12.5</v>
      </c>
      <c r="Z9" s="285">
        <f t="shared" ref="Z9:Z15" si="5">SUM(X9/Y9)</f>
        <v>0.48</v>
      </c>
      <c r="AA9" s="327"/>
    </row>
    <row r="10" spans="2:27">
      <c r="B10" s="2">
        <v>5</v>
      </c>
      <c r="C10" s="43">
        <v>4</v>
      </c>
      <c r="D10" s="43">
        <v>4</v>
      </c>
      <c r="E10" s="25">
        <v>5</v>
      </c>
      <c r="F10" s="66">
        <v>2.5</v>
      </c>
      <c r="G10" s="4"/>
      <c r="H10" s="4"/>
      <c r="I10" s="267"/>
      <c r="J10" s="274">
        <f t="shared" si="2"/>
        <v>2.5</v>
      </c>
      <c r="K10" s="66">
        <v>2.5</v>
      </c>
      <c r="L10" s="4"/>
      <c r="M10" s="4"/>
      <c r="N10" s="4"/>
      <c r="O10" s="4"/>
      <c r="P10" s="267"/>
      <c r="Q10" s="274">
        <f t="shared" si="3"/>
        <v>2.5</v>
      </c>
      <c r="R10" s="324"/>
      <c r="S10" s="5"/>
      <c r="T10" s="5"/>
      <c r="U10" s="67">
        <v>2.5</v>
      </c>
      <c r="V10" s="274">
        <f t="shared" si="4"/>
        <v>2.5</v>
      </c>
      <c r="W10" s="281">
        <v>2</v>
      </c>
      <c r="X10" s="319">
        <v>6</v>
      </c>
      <c r="Y10" s="317">
        <f t="shared" si="0"/>
        <v>7.5</v>
      </c>
      <c r="Z10" s="311">
        <f t="shared" si="5"/>
        <v>0.8</v>
      </c>
      <c r="AA10" s="327"/>
    </row>
    <row r="11" spans="2:27">
      <c r="B11" s="2">
        <v>6</v>
      </c>
      <c r="C11" s="43">
        <v>3</v>
      </c>
      <c r="D11" s="43">
        <v>6</v>
      </c>
      <c r="E11" s="25">
        <v>5</v>
      </c>
      <c r="F11" s="4"/>
      <c r="G11" s="4"/>
      <c r="H11" s="66">
        <v>2.5</v>
      </c>
      <c r="I11" s="267"/>
      <c r="J11" s="274">
        <f t="shared" si="2"/>
        <v>2.5</v>
      </c>
      <c r="K11" s="271"/>
      <c r="L11" s="4"/>
      <c r="M11" s="4"/>
      <c r="N11" s="4"/>
      <c r="O11" s="4"/>
      <c r="P11" s="267"/>
      <c r="Q11" s="274">
        <f t="shared" si="3"/>
        <v>0</v>
      </c>
      <c r="R11" s="324"/>
      <c r="S11" s="67">
        <v>2.5</v>
      </c>
      <c r="T11" s="67">
        <v>2.5</v>
      </c>
      <c r="U11" s="67">
        <v>2.5</v>
      </c>
      <c r="V11" s="274">
        <f t="shared" si="4"/>
        <v>7.5</v>
      </c>
      <c r="W11" s="281">
        <v>2</v>
      </c>
      <c r="X11" s="319">
        <v>5</v>
      </c>
      <c r="Y11" s="317">
        <f t="shared" si="0"/>
        <v>10</v>
      </c>
      <c r="Z11" s="285">
        <f t="shared" si="5"/>
        <v>0.5</v>
      </c>
      <c r="AA11" s="327"/>
    </row>
    <row r="12" spans="2:27">
      <c r="B12" s="2">
        <v>7</v>
      </c>
      <c r="C12" s="43">
        <v>4</v>
      </c>
      <c r="D12" s="43">
        <v>1</v>
      </c>
      <c r="E12" s="25">
        <v>6</v>
      </c>
      <c r="F12" s="66">
        <v>2.5</v>
      </c>
      <c r="G12" s="4"/>
      <c r="H12" s="4"/>
      <c r="I12" s="66">
        <v>2.5</v>
      </c>
      <c r="J12" s="274">
        <f t="shared" si="2"/>
        <v>5</v>
      </c>
      <c r="K12" s="271"/>
      <c r="L12" s="4"/>
      <c r="M12" s="4"/>
      <c r="N12" s="4"/>
      <c r="O12" s="4"/>
      <c r="P12" s="66">
        <v>2.5</v>
      </c>
      <c r="Q12" s="274">
        <f t="shared" si="3"/>
        <v>2.5</v>
      </c>
      <c r="R12" s="324"/>
      <c r="S12" s="5"/>
      <c r="T12" s="67">
        <v>2.5</v>
      </c>
      <c r="U12" s="278"/>
      <c r="V12" s="274">
        <f t="shared" si="4"/>
        <v>2.5</v>
      </c>
      <c r="W12" s="281">
        <v>2</v>
      </c>
      <c r="X12" s="319">
        <v>6</v>
      </c>
      <c r="Y12" s="317">
        <f t="shared" si="0"/>
        <v>10</v>
      </c>
      <c r="Z12" s="285">
        <f t="shared" si="5"/>
        <v>0.6</v>
      </c>
      <c r="AA12" s="327"/>
    </row>
    <row r="13" spans="2:27">
      <c r="B13" s="2">
        <v>8</v>
      </c>
      <c r="C13" s="43">
        <v>5</v>
      </c>
      <c r="D13" s="43">
        <v>8</v>
      </c>
      <c r="E13" s="25">
        <v>5</v>
      </c>
      <c r="F13" s="4">
        <v>2</v>
      </c>
      <c r="G13" s="4"/>
      <c r="H13" s="4"/>
      <c r="I13" s="4">
        <v>2</v>
      </c>
      <c r="J13" s="274">
        <f t="shared" si="2"/>
        <v>4</v>
      </c>
      <c r="K13" s="271"/>
      <c r="L13" s="4"/>
      <c r="M13" s="4"/>
      <c r="N13" s="66">
        <v>2.5</v>
      </c>
      <c r="O13" s="4"/>
      <c r="P13" s="267"/>
      <c r="Q13" s="274">
        <f t="shared" si="3"/>
        <v>2.5</v>
      </c>
      <c r="R13" s="324"/>
      <c r="S13" s="5"/>
      <c r="T13" s="5"/>
      <c r="U13" s="278"/>
      <c r="V13" s="274">
        <f t="shared" si="4"/>
        <v>0</v>
      </c>
      <c r="W13" s="281">
        <v>2</v>
      </c>
      <c r="X13" s="319">
        <v>7</v>
      </c>
      <c r="Y13" s="317">
        <f t="shared" si="0"/>
        <v>6.5</v>
      </c>
      <c r="Z13" s="285">
        <f t="shared" si="5"/>
        <v>1.0769230769230769</v>
      </c>
      <c r="AA13" s="327">
        <v>1</v>
      </c>
    </row>
    <row r="14" spans="2:27" ht="15" thickBot="1">
      <c r="B14" s="158">
        <v>9</v>
      </c>
      <c r="C14" s="61">
        <v>4</v>
      </c>
      <c r="D14" s="61">
        <v>9</v>
      </c>
      <c r="E14" s="159">
        <v>5</v>
      </c>
      <c r="F14" s="66">
        <v>2.5</v>
      </c>
      <c r="G14" s="161"/>
      <c r="H14" s="66">
        <v>2</v>
      </c>
      <c r="I14" s="268"/>
      <c r="J14" s="274">
        <f t="shared" si="2"/>
        <v>4.5</v>
      </c>
      <c r="K14" s="272"/>
      <c r="L14" s="161"/>
      <c r="M14" s="66">
        <v>2.5</v>
      </c>
      <c r="N14" s="161"/>
      <c r="O14" s="161"/>
      <c r="P14" s="268"/>
      <c r="Q14" s="274">
        <f t="shared" si="3"/>
        <v>2.5</v>
      </c>
      <c r="R14" s="325"/>
      <c r="S14" s="162"/>
      <c r="T14" s="162"/>
      <c r="U14" s="279"/>
      <c r="V14" s="274">
        <f t="shared" si="4"/>
        <v>0</v>
      </c>
      <c r="W14" s="282">
        <v>2</v>
      </c>
      <c r="X14" s="322">
        <v>6</v>
      </c>
      <c r="Y14" s="318">
        <f t="shared" si="0"/>
        <v>7</v>
      </c>
      <c r="Z14" s="309">
        <f t="shared" si="5"/>
        <v>0.8571428571428571</v>
      </c>
      <c r="AA14" s="327"/>
    </row>
    <row r="15" spans="2:27" ht="15" thickBot="1">
      <c r="B15" s="37" t="s">
        <v>20</v>
      </c>
      <c r="C15" s="38">
        <f>SUM(C6:C14)</f>
        <v>36</v>
      </c>
      <c r="D15" s="38"/>
      <c r="E15" s="38">
        <f>SUM(E6:E14)</f>
        <v>53</v>
      </c>
      <c r="F15" s="38">
        <f t="shared" ref="F15:N15" si="6">SUM(F6:F14)</f>
        <v>14.5</v>
      </c>
      <c r="G15" s="38">
        <f t="shared" si="6"/>
        <v>5</v>
      </c>
      <c r="H15" s="38">
        <f t="shared" si="6"/>
        <v>7</v>
      </c>
      <c r="I15" s="38">
        <f t="shared" si="6"/>
        <v>9.5</v>
      </c>
      <c r="J15" s="273">
        <f>SUM(J6:J14)</f>
        <v>36</v>
      </c>
      <c r="K15" s="38">
        <f t="shared" si="6"/>
        <v>2.5</v>
      </c>
      <c r="L15" s="38">
        <f t="shared" si="6"/>
        <v>2.5</v>
      </c>
      <c r="M15" s="38">
        <f t="shared" si="6"/>
        <v>5</v>
      </c>
      <c r="N15" s="38">
        <f t="shared" si="6"/>
        <v>5</v>
      </c>
      <c r="O15" s="38">
        <f>SUM(O6:O14)</f>
        <v>2.5</v>
      </c>
      <c r="P15" s="38">
        <f t="shared" ref="P15:U15" si="7">SUM(P6:P14)</f>
        <v>2.5</v>
      </c>
      <c r="Q15" s="274">
        <f t="shared" si="3"/>
        <v>20</v>
      </c>
      <c r="R15" s="38">
        <f t="shared" si="7"/>
        <v>5</v>
      </c>
      <c r="S15" s="38">
        <f t="shared" si="7"/>
        <v>7</v>
      </c>
      <c r="T15" s="38">
        <f t="shared" si="7"/>
        <v>7.5</v>
      </c>
      <c r="U15" s="38">
        <f t="shared" si="7"/>
        <v>7</v>
      </c>
      <c r="V15" s="274">
        <f t="shared" si="4"/>
        <v>26.5</v>
      </c>
      <c r="W15" s="37">
        <f>SUM(W6:W14)</f>
        <v>18</v>
      </c>
      <c r="X15" s="38">
        <f>SUM(X6:X14)</f>
        <v>54</v>
      </c>
      <c r="Y15" s="316">
        <f t="shared" si="0"/>
        <v>82.5</v>
      </c>
      <c r="Z15" s="310">
        <f t="shared" si="5"/>
        <v>0.65454545454545454</v>
      </c>
      <c r="AA15" s="328">
        <f>SUM(AA6:AA14)</f>
        <v>1</v>
      </c>
    </row>
    <row r="16" spans="2:27" ht="15" thickBot="1">
      <c r="B16" s="15"/>
      <c r="C16" s="16"/>
      <c r="D16" s="16"/>
      <c r="E16" s="16"/>
      <c r="F16" s="195">
        <v>6</v>
      </c>
      <c r="G16" s="17">
        <v>2</v>
      </c>
      <c r="H16" s="17">
        <v>3</v>
      </c>
      <c r="I16" s="17">
        <v>4</v>
      </c>
      <c r="J16" s="314">
        <f>SUM(F16:I16)</f>
        <v>15</v>
      </c>
      <c r="K16" s="17">
        <v>1</v>
      </c>
      <c r="L16" s="17">
        <v>1</v>
      </c>
      <c r="M16" s="17">
        <v>2</v>
      </c>
      <c r="N16" s="17">
        <v>2</v>
      </c>
      <c r="O16" s="17">
        <v>1</v>
      </c>
      <c r="P16" s="17">
        <v>1</v>
      </c>
      <c r="Q16" s="275">
        <f>SUM(K16:P16)</f>
        <v>8</v>
      </c>
      <c r="R16" s="17">
        <v>2</v>
      </c>
      <c r="S16" s="17">
        <v>2</v>
      </c>
      <c r="T16" s="17">
        <v>3</v>
      </c>
      <c r="U16" s="17">
        <v>2</v>
      </c>
      <c r="V16" s="275">
        <f>SUM(R16:U16)</f>
        <v>9</v>
      </c>
      <c r="W16" s="17">
        <v>9</v>
      </c>
      <c r="X16" s="16"/>
      <c r="Y16" s="16"/>
      <c r="Z16" s="283"/>
      <c r="AA16" s="323">
        <v>9</v>
      </c>
    </row>
    <row r="17" spans="2:27" ht="15" thickBot="1">
      <c r="B17" s="21"/>
      <c r="C17" s="14"/>
      <c r="D17" s="14"/>
      <c r="E17" s="14"/>
      <c r="F17" s="94">
        <f t="shared" ref="F17:V17" si="8">SUM(F16/F15)</f>
        <v>0.41379310344827586</v>
      </c>
      <c r="G17" s="94">
        <f t="shared" si="8"/>
        <v>0.4</v>
      </c>
      <c r="H17" s="94">
        <f t="shared" si="8"/>
        <v>0.42857142857142855</v>
      </c>
      <c r="I17" s="94">
        <f t="shared" si="8"/>
        <v>0.42105263157894735</v>
      </c>
      <c r="J17" s="276">
        <f t="shared" si="8"/>
        <v>0.41666666666666669</v>
      </c>
      <c r="K17" s="152">
        <f t="shared" si="8"/>
        <v>0.4</v>
      </c>
      <c r="L17" s="94">
        <f t="shared" si="8"/>
        <v>0.4</v>
      </c>
      <c r="M17" s="94">
        <f t="shared" si="8"/>
        <v>0.4</v>
      </c>
      <c r="N17" s="94">
        <f t="shared" si="8"/>
        <v>0.4</v>
      </c>
      <c r="O17" s="94">
        <f t="shared" si="8"/>
        <v>0.4</v>
      </c>
      <c r="P17" s="94">
        <f t="shared" si="8"/>
        <v>0.4</v>
      </c>
      <c r="Q17" s="276">
        <f t="shared" si="8"/>
        <v>0.4</v>
      </c>
      <c r="R17" s="152">
        <f t="shared" si="8"/>
        <v>0.4</v>
      </c>
      <c r="S17" s="94">
        <f t="shared" si="8"/>
        <v>0.2857142857142857</v>
      </c>
      <c r="T17" s="94">
        <f t="shared" si="8"/>
        <v>0.4</v>
      </c>
      <c r="U17" s="94">
        <f t="shared" si="8"/>
        <v>0.2857142857142857</v>
      </c>
      <c r="V17" s="276">
        <f t="shared" si="8"/>
        <v>0.33962264150943394</v>
      </c>
      <c r="W17" s="31">
        <f>SUM(W15/W16)</f>
        <v>2</v>
      </c>
      <c r="X17" s="312">
        <f>SUM(J17+Q17+V17)/3</f>
        <v>0.38542976939203349</v>
      </c>
      <c r="Y17" s="29" t="s">
        <v>35</v>
      </c>
      <c r="Z17" s="287">
        <f>SUM(J17+Q17+V17)/3</f>
        <v>0.38542976939203349</v>
      </c>
      <c r="AA17" s="326">
        <f>SUM(AA15/AA16)</f>
        <v>0.1111111111111111</v>
      </c>
    </row>
    <row r="21" spans="2:27">
      <c r="N21">
        <v>2</v>
      </c>
    </row>
    <row r="22" spans="2:27">
      <c r="E22">
        <f>SUM(F6+F14)</f>
        <v>5</v>
      </c>
    </row>
    <row r="28" spans="2:27">
      <c r="N28">
        <v>2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DF6D1-E3DD-4983-A9F6-2D3576599BFE}">
  <dimension ref="B4:Z24"/>
  <sheetViews>
    <sheetView workbookViewId="0">
      <selection activeCell="B5" sqref="B5:Z30"/>
    </sheetView>
  </sheetViews>
  <sheetFormatPr defaultRowHeight="14.5"/>
  <cols>
    <col min="1" max="1" width="2.1796875" customWidth="1"/>
    <col min="22" max="22" width="12.81640625" customWidth="1"/>
    <col min="23" max="23" width="14.1796875" customWidth="1"/>
    <col min="24" max="24" width="15.453125" customWidth="1"/>
    <col min="25" max="25" width="12.81640625" customWidth="1"/>
  </cols>
  <sheetData>
    <row r="4" spans="2:26" ht="15" thickBot="1"/>
    <row r="5" spans="2:26" ht="15" thickBot="1">
      <c r="B5" s="375" t="s">
        <v>0</v>
      </c>
      <c r="C5" s="376" t="s">
        <v>1</v>
      </c>
      <c r="D5" s="376" t="s">
        <v>2</v>
      </c>
      <c r="E5" s="376" t="s">
        <v>3</v>
      </c>
      <c r="F5" s="376" t="s">
        <v>126</v>
      </c>
      <c r="G5" s="376" t="s">
        <v>127</v>
      </c>
      <c r="H5" s="377" t="s">
        <v>128</v>
      </c>
      <c r="I5" s="378" t="s">
        <v>133</v>
      </c>
      <c r="J5" s="374" t="s">
        <v>129</v>
      </c>
      <c r="K5" s="376">
        <v>5</v>
      </c>
      <c r="L5" s="376" t="s">
        <v>8</v>
      </c>
      <c r="M5" s="376" t="s">
        <v>9</v>
      </c>
      <c r="N5" s="376" t="s">
        <v>10</v>
      </c>
      <c r="O5" s="377" t="s">
        <v>11</v>
      </c>
      <c r="P5" s="378" t="s">
        <v>134</v>
      </c>
      <c r="Q5" s="374" t="s">
        <v>12</v>
      </c>
      <c r="R5" s="376" t="s">
        <v>44</v>
      </c>
      <c r="S5" s="376" t="s">
        <v>14</v>
      </c>
      <c r="T5" s="377" t="s">
        <v>43</v>
      </c>
      <c r="U5" s="378" t="s">
        <v>135</v>
      </c>
      <c r="V5" s="374" t="s">
        <v>157</v>
      </c>
      <c r="W5" s="379" t="s">
        <v>18</v>
      </c>
      <c r="X5" s="377" t="s">
        <v>19</v>
      </c>
      <c r="Y5" s="378" t="s">
        <v>21</v>
      </c>
      <c r="Z5" s="328" t="s">
        <v>16</v>
      </c>
    </row>
    <row r="6" spans="2:26">
      <c r="B6" s="75">
        <v>1</v>
      </c>
      <c r="C6" s="62">
        <v>5</v>
      </c>
      <c r="D6" s="76">
        <v>5</v>
      </c>
      <c r="E6" s="77">
        <v>1.5</v>
      </c>
      <c r="F6" s="77"/>
      <c r="G6" s="66">
        <v>1.5</v>
      </c>
      <c r="H6" s="266"/>
      <c r="I6" s="274">
        <f>SUM(E6:H6)</f>
        <v>3</v>
      </c>
      <c r="J6" s="270"/>
      <c r="K6" s="66"/>
      <c r="L6" s="66"/>
      <c r="M6" s="66"/>
      <c r="N6" s="66"/>
      <c r="O6" s="266">
        <v>2</v>
      </c>
      <c r="P6" s="274">
        <f>SUM(J6:O6)</f>
        <v>2</v>
      </c>
      <c r="Q6" s="270"/>
      <c r="R6" s="66"/>
      <c r="S6" s="67"/>
      <c r="T6" s="277"/>
      <c r="U6" s="274">
        <f>SUM(Q6:T6)</f>
        <v>0</v>
      </c>
      <c r="V6" s="280">
        <v>2</v>
      </c>
      <c r="W6" s="62">
        <v>5</v>
      </c>
      <c r="X6" s="284">
        <f t="shared" ref="X6:X14" si="0">SUM(I6+P6+U6+V6)</f>
        <v>7</v>
      </c>
      <c r="Y6" s="285">
        <f t="shared" ref="Y6:Y14" si="1">SUM(W6/X6)</f>
        <v>0.7142857142857143</v>
      </c>
      <c r="Z6" s="327">
        <v>1</v>
      </c>
    </row>
    <row r="7" spans="2:26">
      <c r="B7" s="2">
        <v>2</v>
      </c>
      <c r="C7" s="43">
        <v>4</v>
      </c>
      <c r="D7" s="25">
        <v>5</v>
      </c>
      <c r="E7" s="3">
        <v>2</v>
      </c>
      <c r="F7" s="3"/>
      <c r="G7" s="4"/>
      <c r="H7" s="267"/>
      <c r="I7" s="274">
        <f t="shared" ref="I7:I14" si="2">SUM(E7:H7)</f>
        <v>2</v>
      </c>
      <c r="J7" s="271">
        <v>2.5</v>
      </c>
      <c r="K7" s="4"/>
      <c r="L7" s="4"/>
      <c r="M7" s="4"/>
      <c r="N7" s="4"/>
      <c r="O7" s="366">
        <v>1.5</v>
      </c>
      <c r="P7" s="274">
        <f t="shared" ref="P7:P15" si="3">SUM(J7:O7)</f>
        <v>4</v>
      </c>
      <c r="Q7" s="271"/>
      <c r="R7" s="4"/>
      <c r="S7" s="5"/>
      <c r="T7" s="278"/>
      <c r="U7" s="274">
        <f t="shared" ref="U7:U15" si="4">SUM(Q7:T7)</f>
        <v>0</v>
      </c>
      <c r="V7" s="281">
        <v>2</v>
      </c>
      <c r="W7" s="43">
        <v>4</v>
      </c>
      <c r="X7" s="284">
        <f t="shared" si="0"/>
        <v>8</v>
      </c>
      <c r="Y7" s="285">
        <f t="shared" si="1"/>
        <v>0.5</v>
      </c>
      <c r="Z7" s="327"/>
    </row>
    <row r="8" spans="2:26">
      <c r="B8" s="2">
        <v>3</v>
      </c>
      <c r="C8" s="43">
        <v>3</v>
      </c>
      <c r="D8" s="25">
        <v>3</v>
      </c>
      <c r="E8" s="3"/>
      <c r="F8" s="3"/>
      <c r="G8" s="4"/>
      <c r="H8" s="267"/>
      <c r="I8" s="274">
        <f t="shared" si="2"/>
        <v>0</v>
      </c>
      <c r="J8" s="271"/>
      <c r="K8" s="4"/>
      <c r="L8" s="4"/>
      <c r="M8" s="4"/>
      <c r="N8" s="4"/>
      <c r="O8" s="267">
        <v>1</v>
      </c>
      <c r="P8" s="274">
        <f t="shared" si="3"/>
        <v>1</v>
      </c>
      <c r="Q8" s="271"/>
      <c r="R8" s="4"/>
      <c r="S8" s="5"/>
      <c r="T8" s="278"/>
      <c r="U8" s="274">
        <f t="shared" si="4"/>
        <v>0</v>
      </c>
      <c r="V8" s="281">
        <v>2</v>
      </c>
      <c r="W8" s="43">
        <v>3</v>
      </c>
      <c r="X8" s="284">
        <f t="shared" si="0"/>
        <v>3</v>
      </c>
      <c r="Y8" s="285">
        <f t="shared" si="1"/>
        <v>1</v>
      </c>
      <c r="Z8" s="327">
        <v>1</v>
      </c>
    </row>
    <row r="9" spans="2:26">
      <c r="B9" s="2">
        <v>4</v>
      </c>
      <c r="C9" s="43">
        <v>4</v>
      </c>
      <c r="D9" s="25">
        <v>4</v>
      </c>
      <c r="E9" s="3">
        <v>1.5</v>
      </c>
      <c r="F9" s="3"/>
      <c r="G9" s="4"/>
      <c r="H9" s="267"/>
      <c r="I9" s="274">
        <f t="shared" si="2"/>
        <v>1.5</v>
      </c>
      <c r="J9" s="271"/>
      <c r="K9" s="4"/>
      <c r="L9" s="4"/>
      <c r="M9" s="4"/>
      <c r="N9" s="4"/>
      <c r="O9" s="267">
        <v>2</v>
      </c>
      <c r="P9" s="274">
        <f t="shared" si="3"/>
        <v>2</v>
      </c>
      <c r="Q9" s="271"/>
      <c r="R9" s="4">
        <v>2</v>
      </c>
      <c r="S9" s="5"/>
      <c r="T9" s="278"/>
      <c r="U9" s="274">
        <f t="shared" si="4"/>
        <v>2</v>
      </c>
      <c r="V9" s="281">
        <v>2</v>
      </c>
      <c r="W9" s="43">
        <v>4</v>
      </c>
      <c r="X9" s="284">
        <f t="shared" si="0"/>
        <v>7.5</v>
      </c>
      <c r="Y9" s="285">
        <f t="shared" si="1"/>
        <v>0.53333333333333333</v>
      </c>
      <c r="Z9" s="327"/>
    </row>
    <row r="10" spans="2:26">
      <c r="B10" s="2">
        <v>5</v>
      </c>
      <c r="C10" s="43">
        <v>4</v>
      </c>
      <c r="D10" s="25">
        <v>5</v>
      </c>
      <c r="E10" s="3">
        <v>1.5</v>
      </c>
      <c r="F10" s="3"/>
      <c r="G10" s="4">
        <v>1.5</v>
      </c>
      <c r="H10" s="267"/>
      <c r="I10" s="274">
        <f t="shared" si="2"/>
        <v>3</v>
      </c>
      <c r="J10" s="271"/>
      <c r="K10" s="4"/>
      <c r="L10" s="4"/>
      <c r="M10" s="4"/>
      <c r="N10" s="4"/>
      <c r="O10" s="267"/>
      <c r="P10" s="274">
        <f t="shared" si="3"/>
        <v>0</v>
      </c>
      <c r="Q10" s="271"/>
      <c r="R10" s="4">
        <v>1</v>
      </c>
      <c r="S10" s="5"/>
      <c r="T10" s="278"/>
      <c r="U10" s="274">
        <f t="shared" si="4"/>
        <v>1</v>
      </c>
      <c r="V10" s="281">
        <v>2</v>
      </c>
      <c r="W10" s="43">
        <v>4</v>
      </c>
      <c r="X10" s="284">
        <f t="shared" si="0"/>
        <v>6</v>
      </c>
      <c r="Y10" s="285">
        <f t="shared" si="1"/>
        <v>0.66666666666666663</v>
      </c>
      <c r="Z10" s="327"/>
    </row>
    <row r="11" spans="2:26">
      <c r="B11" s="2">
        <v>6</v>
      </c>
      <c r="C11" s="43">
        <v>3</v>
      </c>
      <c r="D11" s="25">
        <v>3</v>
      </c>
      <c r="E11" s="3"/>
      <c r="F11" s="3"/>
      <c r="G11" s="4"/>
      <c r="H11" s="267"/>
      <c r="I11" s="274">
        <f t="shared" si="2"/>
        <v>0</v>
      </c>
      <c r="J11" s="271"/>
      <c r="K11" s="4"/>
      <c r="L11" s="361">
        <v>1</v>
      </c>
      <c r="M11" s="4"/>
      <c r="N11" s="4"/>
      <c r="O11" s="267"/>
      <c r="P11" s="274">
        <f t="shared" si="3"/>
        <v>1</v>
      </c>
      <c r="Q11" s="271"/>
      <c r="R11" s="4"/>
      <c r="S11" s="5"/>
      <c r="T11" s="278"/>
      <c r="U11" s="274">
        <f t="shared" si="4"/>
        <v>0</v>
      </c>
      <c r="V11" s="281">
        <v>2</v>
      </c>
      <c r="W11" s="43">
        <v>3</v>
      </c>
      <c r="X11" s="284">
        <f t="shared" si="0"/>
        <v>3</v>
      </c>
      <c r="Y11" s="285">
        <f t="shared" si="1"/>
        <v>1</v>
      </c>
      <c r="Z11" s="327">
        <v>1</v>
      </c>
    </row>
    <row r="12" spans="2:26">
      <c r="B12" s="2">
        <v>7</v>
      </c>
      <c r="C12" s="43">
        <v>4</v>
      </c>
      <c r="D12" s="25">
        <v>4</v>
      </c>
      <c r="E12" s="3">
        <v>1.5</v>
      </c>
      <c r="F12" s="3"/>
      <c r="G12" s="4"/>
      <c r="H12" s="267"/>
      <c r="I12" s="274">
        <f t="shared" si="2"/>
        <v>1.5</v>
      </c>
      <c r="J12" s="359">
        <v>1</v>
      </c>
      <c r="K12" s="4"/>
      <c r="L12" s="4"/>
      <c r="M12" s="4"/>
      <c r="N12" s="4"/>
      <c r="O12" s="267"/>
      <c r="P12" s="274">
        <f t="shared" si="3"/>
        <v>1</v>
      </c>
      <c r="Q12" s="271"/>
      <c r="R12" s="4"/>
      <c r="S12" s="5"/>
      <c r="T12" s="278"/>
      <c r="U12" s="274">
        <f t="shared" si="4"/>
        <v>0</v>
      </c>
      <c r="V12" s="281">
        <v>2</v>
      </c>
      <c r="W12" s="43">
        <v>4</v>
      </c>
      <c r="X12" s="284">
        <f t="shared" si="0"/>
        <v>4.5</v>
      </c>
      <c r="Y12" s="285">
        <f t="shared" si="1"/>
        <v>0.88888888888888884</v>
      </c>
      <c r="Z12" s="327">
        <v>1</v>
      </c>
    </row>
    <row r="13" spans="2:26">
      <c r="B13" s="2">
        <v>8</v>
      </c>
      <c r="C13" s="43">
        <v>4</v>
      </c>
      <c r="D13" s="25">
        <v>4</v>
      </c>
      <c r="E13" s="3">
        <v>1.5</v>
      </c>
      <c r="F13" s="3"/>
      <c r="G13" s="4"/>
      <c r="H13" s="267"/>
      <c r="I13" s="274">
        <f t="shared" si="2"/>
        <v>1.5</v>
      </c>
      <c r="J13" s="271">
        <v>1</v>
      </c>
      <c r="K13" s="4"/>
      <c r="L13" s="4"/>
      <c r="M13" s="4"/>
      <c r="N13" s="4"/>
      <c r="O13" s="267"/>
      <c r="P13" s="274">
        <f t="shared" si="3"/>
        <v>1</v>
      </c>
      <c r="Q13" s="271"/>
      <c r="R13" s="4"/>
      <c r="S13" s="5"/>
      <c r="T13" s="278"/>
      <c r="U13" s="274">
        <f t="shared" si="4"/>
        <v>0</v>
      </c>
      <c r="V13" s="281">
        <v>2</v>
      </c>
      <c r="W13" s="43">
        <v>4</v>
      </c>
      <c r="X13" s="284">
        <f t="shared" si="0"/>
        <v>4.5</v>
      </c>
      <c r="Y13" s="285">
        <f t="shared" si="1"/>
        <v>0.88888888888888884</v>
      </c>
      <c r="Z13" s="327">
        <v>1</v>
      </c>
    </row>
    <row r="14" spans="2:26" ht="15" thickBot="1">
      <c r="B14" s="158">
        <v>9</v>
      </c>
      <c r="C14" s="61">
        <v>5</v>
      </c>
      <c r="D14" s="159">
        <v>6</v>
      </c>
      <c r="E14" s="360">
        <v>1</v>
      </c>
      <c r="F14" s="160"/>
      <c r="G14" s="161">
        <v>1.5</v>
      </c>
      <c r="H14" s="268"/>
      <c r="I14" s="274">
        <f t="shared" si="2"/>
        <v>2.5</v>
      </c>
      <c r="J14" s="272"/>
      <c r="K14" s="161"/>
      <c r="L14" s="161"/>
      <c r="M14" s="161"/>
      <c r="N14" s="161"/>
      <c r="O14" s="268">
        <v>2</v>
      </c>
      <c r="P14" s="274">
        <f t="shared" si="3"/>
        <v>2</v>
      </c>
      <c r="Q14" s="272"/>
      <c r="R14" s="161">
        <v>1</v>
      </c>
      <c r="S14" s="162"/>
      <c r="T14" s="279"/>
      <c r="U14" s="274">
        <f t="shared" si="4"/>
        <v>1</v>
      </c>
      <c r="V14" s="282">
        <v>2</v>
      </c>
      <c r="W14" s="61">
        <v>5</v>
      </c>
      <c r="X14" s="284">
        <f t="shared" si="0"/>
        <v>7.5</v>
      </c>
      <c r="Y14" s="309">
        <f t="shared" si="1"/>
        <v>0.66666666666666663</v>
      </c>
      <c r="Z14" s="327"/>
    </row>
    <row r="15" spans="2:26" ht="15" thickBot="1">
      <c r="B15" s="37" t="s">
        <v>20</v>
      </c>
      <c r="C15" s="38">
        <f>SUM(C6:C14)</f>
        <v>36</v>
      </c>
      <c r="D15" s="38">
        <f>SUM(D6:D14)</f>
        <v>39</v>
      </c>
      <c r="E15" s="38">
        <f t="shared" ref="E15:M15" si="5">SUM(E6:E14)</f>
        <v>10.5</v>
      </c>
      <c r="F15" s="38">
        <f t="shared" si="5"/>
        <v>0</v>
      </c>
      <c r="G15" s="38">
        <f t="shared" si="5"/>
        <v>4.5</v>
      </c>
      <c r="H15" s="38">
        <f t="shared" si="5"/>
        <v>0</v>
      </c>
      <c r="I15" s="273">
        <f>SUM(I6:I14)</f>
        <v>15</v>
      </c>
      <c r="J15" s="38">
        <f t="shared" si="5"/>
        <v>4.5</v>
      </c>
      <c r="K15" s="38">
        <f t="shared" si="5"/>
        <v>0</v>
      </c>
      <c r="L15" s="38">
        <f t="shared" si="5"/>
        <v>1</v>
      </c>
      <c r="M15" s="38">
        <f t="shared" si="5"/>
        <v>0</v>
      </c>
      <c r="N15" s="38">
        <f>SUM(N6:N14)</f>
        <v>0</v>
      </c>
      <c r="O15" s="38">
        <f t="shared" ref="O15:T15" si="6">SUM(O6:O14)</f>
        <v>8.5</v>
      </c>
      <c r="P15" s="274">
        <f t="shared" si="3"/>
        <v>14</v>
      </c>
      <c r="Q15" s="38">
        <f t="shared" si="6"/>
        <v>0</v>
      </c>
      <c r="R15" s="38">
        <f t="shared" si="6"/>
        <v>4</v>
      </c>
      <c r="S15" s="38">
        <f t="shared" si="6"/>
        <v>0</v>
      </c>
      <c r="T15" s="38">
        <f t="shared" si="6"/>
        <v>0</v>
      </c>
      <c r="U15" s="274">
        <f t="shared" si="4"/>
        <v>4</v>
      </c>
      <c r="V15" s="38"/>
      <c r="W15" s="38">
        <f>SUM(W6:W14)</f>
        <v>36</v>
      </c>
      <c r="X15" s="252">
        <f>SUM(I15+P15+U15)</f>
        <v>33</v>
      </c>
      <c r="Y15" s="310">
        <f>SUM(Y6:Y14)/9</f>
        <v>0.76208112874779554</v>
      </c>
      <c r="Z15" s="328">
        <v>5</v>
      </c>
    </row>
    <row r="16" spans="2:26" ht="15" thickBot="1">
      <c r="B16" s="15"/>
      <c r="C16" s="16"/>
      <c r="D16" s="16"/>
      <c r="E16" s="195">
        <v>7</v>
      </c>
      <c r="F16" s="17">
        <v>0</v>
      </c>
      <c r="G16" s="17">
        <v>3</v>
      </c>
      <c r="H16" s="17">
        <v>0</v>
      </c>
      <c r="I16" s="314">
        <f>SUM(E16:H16)</f>
        <v>10</v>
      </c>
      <c r="J16" s="17">
        <v>3</v>
      </c>
      <c r="K16" s="17">
        <v>0</v>
      </c>
      <c r="L16" s="17">
        <v>1</v>
      </c>
      <c r="M16" s="17">
        <v>0</v>
      </c>
      <c r="N16" s="17">
        <v>0</v>
      </c>
      <c r="O16" s="362">
        <v>5</v>
      </c>
      <c r="P16" s="275">
        <f>SUM(J16:O16)</f>
        <v>9</v>
      </c>
      <c r="Q16" s="17">
        <v>0</v>
      </c>
      <c r="R16" s="17">
        <v>3</v>
      </c>
      <c r="S16" s="17">
        <v>0</v>
      </c>
      <c r="T16" s="17">
        <v>0</v>
      </c>
      <c r="U16" s="275">
        <f>SUM(Q16:T16)</f>
        <v>3</v>
      </c>
      <c r="V16" s="250"/>
      <c r="W16" s="168"/>
      <c r="X16" s="168"/>
      <c r="Y16" s="285"/>
      <c r="Z16" s="336">
        <v>9</v>
      </c>
    </row>
    <row r="17" spans="2:26" ht="15" thickBot="1">
      <c r="B17" s="21"/>
      <c r="C17" s="14"/>
      <c r="D17" s="14"/>
      <c r="E17" s="94">
        <f t="shared" ref="E17:U17" si="7">SUM(E16/E15)</f>
        <v>0.66666666666666663</v>
      </c>
      <c r="F17" s="94" t="e">
        <f t="shared" si="7"/>
        <v>#DIV/0!</v>
      </c>
      <c r="G17" s="94">
        <f t="shared" si="7"/>
        <v>0.66666666666666663</v>
      </c>
      <c r="H17" s="94" t="e">
        <f t="shared" si="7"/>
        <v>#DIV/0!</v>
      </c>
      <c r="I17" s="276">
        <f t="shared" si="7"/>
        <v>0.66666666666666663</v>
      </c>
      <c r="J17" s="152">
        <f t="shared" si="7"/>
        <v>0.66666666666666663</v>
      </c>
      <c r="K17" s="94" t="e">
        <f t="shared" si="7"/>
        <v>#DIV/0!</v>
      </c>
      <c r="L17" s="94">
        <f t="shared" si="7"/>
        <v>1</v>
      </c>
      <c r="M17" s="94" t="e">
        <f t="shared" si="7"/>
        <v>#DIV/0!</v>
      </c>
      <c r="N17" s="94" t="e">
        <f t="shared" si="7"/>
        <v>#DIV/0!</v>
      </c>
      <c r="O17" s="94">
        <f t="shared" si="7"/>
        <v>0.58823529411764708</v>
      </c>
      <c r="P17" s="276">
        <f t="shared" si="7"/>
        <v>0.6428571428571429</v>
      </c>
      <c r="Q17" s="152" t="e">
        <f t="shared" si="7"/>
        <v>#DIV/0!</v>
      </c>
      <c r="R17" s="94">
        <f t="shared" si="7"/>
        <v>0.75</v>
      </c>
      <c r="S17" s="94" t="e">
        <f t="shared" si="7"/>
        <v>#DIV/0!</v>
      </c>
      <c r="T17" s="94" t="e">
        <f t="shared" si="7"/>
        <v>#DIV/0!</v>
      </c>
      <c r="U17" s="276">
        <f t="shared" si="7"/>
        <v>0.75</v>
      </c>
      <c r="V17" s="31"/>
      <c r="W17" s="312">
        <f>SUM(I17+P17+U17)/3</f>
        <v>0.6865079365079364</v>
      </c>
      <c r="X17" s="29" t="s">
        <v>35</v>
      </c>
      <c r="Y17" s="285"/>
      <c r="Z17" s="326">
        <f>SUM(Z15/Z16)</f>
        <v>0.55555555555555558</v>
      </c>
    </row>
    <row r="19" spans="2:26" ht="15" thickBot="1"/>
    <row r="20" spans="2:26">
      <c r="O20" s="168"/>
      <c r="P20" s="15" t="s">
        <v>152</v>
      </c>
      <c r="Q20" s="16"/>
      <c r="R20" s="367">
        <v>0</v>
      </c>
      <c r="S20" s="368" t="s">
        <v>155</v>
      </c>
    </row>
    <row r="21" spans="2:26">
      <c r="O21" s="168"/>
      <c r="P21" s="166"/>
      <c r="Q21" s="168"/>
      <c r="R21" s="369">
        <v>1</v>
      </c>
      <c r="S21" s="370" t="s">
        <v>153</v>
      </c>
    </row>
    <row r="22" spans="2:26">
      <c r="O22" s="168"/>
      <c r="P22" s="166"/>
      <c r="Q22" s="168"/>
      <c r="R22" s="369">
        <v>2</v>
      </c>
      <c r="S22" s="370" t="s">
        <v>154</v>
      </c>
    </row>
    <row r="23" spans="2:26">
      <c r="O23" s="168"/>
      <c r="P23" s="166"/>
      <c r="Q23" s="168"/>
      <c r="R23" s="369">
        <v>3</v>
      </c>
      <c r="S23" s="370" t="s">
        <v>156</v>
      </c>
    </row>
    <row r="24" spans="2:26" ht="15" thickBot="1">
      <c r="O24" s="168"/>
      <c r="P24" s="371"/>
      <c r="Q24" s="372"/>
      <c r="R24" s="372"/>
      <c r="S24" s="373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E0CA0-F06C-48C8-A4B4-4A4BAB1CB211}">
  <dimension ref="B2:Z24"/>
  <sheetViews>
    <sheetView workbookViewId="0">
      <selection activeCell="A2" sqref="A2:AA28"/>
    </sheetView>
  </sheetViews>
  <sheetFormatPr defaultRowHeight="14.5"/>
  <cols>
    <col min="22" max="22" width="12.453125" customWidth="1"/>
    <col min="23" max="23" width="14.1796875" customWidth="1"/>
    <col min="24" max="24" width="13.54296875" customWidth="1"/>
    <col min="25" max="25" width="11.1796875" customWidth="1"/>
    <col min="26" max="26" width="12" customWidth="1"/>
  </cols>
  <sheetData>
    <row r="2" spans="2:26" ht="15" thickBot="1"/>
    <row r="3" spans="2:26" ht="15" thickBot="1">
      <c r="B3" s="375" t="s">
        <v>0</v>
      </c>
      <c r="C3" s="376" t="s">
        <v>1</v>
      </c>
      <c r="D3" s="376" t="s">
        <v>2</v>
      </c>
      <c r="E3" s="376" t="s">
        <v>3</v>
      </c>
      <c r="F3" s="376" t="s">
        <v>126</v>
      </c>
      <c r="G3" s="376" t="s">
        <v>127</v>
      </c>
      <c r="H3" s="377" t="s">
        <v>128</v>
      </c>
      <c r="I3" s="378" t="s">
        <v>133</v>
      </c>
      <c r="J3" s="374" t="s">
        <v>129</v>
      </c>
      <c r="K3" s="376">
        <v>5</v>
      </c>
      <c r="L3" s="376" t="s">
        <v>8</v>
      </c>
      <c r="M3" s="376" t="s">
        <v>9</v>
      </c>
      <c r="N3" s="376" t="s">
        <v>10</v>
      </c>
      <c r="O3" s="377" t="s">
        <v>11</v>
      </c>
      <c r="P3" s="378" t="s">
        <v>134</v>
      </c>
      <c r="Q3" s="374" t="s">
        <v>12</v>
      </c>
      <c r="R3" s="376" t="s">
        <v>44</v>
      </c>
      <c r="S3" s="376" t="s">
        <v>14</v>
      </c>
      <c r="T3" s="377" t="s">
        <v>43</v>
      </c>
      <c r="U3" s="378" t="s">
        <v>135</v>
      </c>
      <c r="V3" s="374" t="s">
        <v>157</v>
      </c>
      <c r="W3" s="379" t="s">
        <v>18</v>
      </c>
      <c r="X3" s="377" t="s">
        <v>19</v>
      </c>
      <c r="Y3" s="378" t="s">
        <v>21</v>
      </c>
      <c r="Z3" s="328" t="s">
        <v>16</v>
      </c>
    </row>
    <row r="4" spans="2:26">
      <c r="B4" s="75">
        <v>1</v>
      </c>
      <c r="C4" s="62">
        <v>4</v>
      </c>
      <c r="D4" s="76">
        <v>5</v>
      </c>
      <c r="E4" s="77">
        <v>2</v>
      </c>
      <c r="F4" s="77"/>
      <c r="G4" s="66"/>
      <c r="H4" s="266"/>
      <c r="I4" s="274">
        <f>SUM(E4:H4)</f>
        <v>2</v>
      </c>
      <c r="J4" s="390">
        <v>2</v>
      </c>
      <c r="K4" s="391"/>
      <c r="L4" s="391"/>
      <c r="M4" s="391"/>
      <c r="N4" s="391"/>
      <c r="O4" s="392"/>
      <c r="P4" s="274">
        <f>SUM(J4:O4)</f>
        <v>2</v>
      </c>
      <c r="Q4" s="384"/>
      <c r="R4" s="385"/>
      <c r="S4" s="385">
        <v>2</v>
      </c>
      <c r="T4" s="386"/>
      <c r="U4" s="274">
        <f>SUM(Q4:T4)</f>
        <v>2</v>
      </c>
      <c r="V4" s="280">
        <v>2</v>
      </c>
      <c r="W4" s="76">
        <v>5</v>
      </c>
      <c r="X4" s="284">
        <f>SUM(I4+P4+U4+V4)</f>
        <v>8</v>
      </c>
      <c r="Y4" s="285">
        <f t="shared" ref="Y4:Y12" si="0">SUM(W4/X4)</f>
        <v>0.625</v>
      </c>
      <c r="Z4" s="327"/>
    </row>
    <row r="5" spans="2:26">
      <c r="B5" s="2">
        <v>2</v>
      </c>
      <c r="C5" s="43">
        <v>4</v>
      </c>
      <c r="D5" s="25">
        <v>4</v>
      </c>
      <c r="E5" s="3">
        <v>1</v>
      </c>
      <c r="F5" s="3"/>
      <c r="G5" s="4"/>
      <c r="H5" s="267"/>
      <c r="I5" s="274">
        <f t="shared" ref="I5:I12" si="1">SUM(E5:H5)</f>
        <v>1</v>
      </c>
      <c r="J5" s="393"/>
      <c r="K5" s="394"/>
      <c r="L5" s="394"/>
      <c r="M5" s="394"/>
      <c r="N5" s="394"/>
      <c r="O5" s="395">
        <v>2</v>
      </c>
      <c r="P5" s="274">
        <f t="shared" ref="P5:P13" si="2">SUM(J5:O5)</f>
        <v>2</v>
      </c>
      <c r="Q5" s="387"/>
      <c r="R5" s="388"/>
      <c r="S5" s="388">
        <v>2</v>
      </c>
      <c r="T5" s="389"/>
      <c r="U5" s="274">
        <f t="shared" ref="U5:U13" si="3">SUM(Q5:T5)</f>
        <v>2</v>
      </c>
      <c r="V5" s="281">
        <v>1</v>
      </c>
      <c r="W5" s="25">
        <v>4</v>
      </c>
      <c r="X5" s="284">
        <f t="shared" ref="X5:X13" si="4">SUM(I5+P5+U5+V5)</f>
        <v>6</v>
      </c>
      <c r="Y5" s="285">
        <f t="shared" si="0"/>
        <v>0.66666666666666663</v>
      </c>
      <c r="Z5" s="327"/>
    </row>
    <row r="6" spans="2:26">
      <c r="B6" s="2">
        <v>3</v>
      </c>
      <c r="C6" s="43">
        <v>5</v>
      </c>
      <c r="D6" s="25">
        <v>5</v>
      </c>
      <c r="E6" s="3">
        <v>1</v>
      </c>
      <c r="F6" s="3">
        <v>1</v>
      </c>
      <c r="G6" s="4"/>
      <c r="H6" s="267"/>
      <c r="I6" s="274">
        <f t="shared" si="1"/>
        <v>2</v>
      </c>
      <c r="J6" s="393"/>
      <c r="K6" s="394"/>
      <c r="L6" s="394"/>
      <c r="M6" s="394"/>
      <c r="N6" s="394"/>
      <c r="O6" s="395"/>
      <c r="P6" s="274">
        <f t="shared" si="2"/>
        <v>0</v>
      </c>
      <c r="Q6" s="387"/>
      <c r="R6" s="388">
        <v>2</v>
      </c>
      <c r="S6" s="388"/>
      <c r="T6" s="389"/>
      <c r="U6" s="274">
        <f t="shared" si="3"/>
        <v>2</v>
      </c>
      <c r="V6" s="281">
        <v>2</v>
      </c>
      <c r="W6" s="25">
        <v>4</v>
      </c>
      <c r="X6" s="284">
        <f t="shared" si="4"/>
        <v>6</v>
      </c>
      <c r="Y6" s="285">
        <f t="shared" si="0"/>
        <v>0.66666666666666663</v>
      </c>
      <c r="Z6" s="327">
        <v>1</v>
      </c>
    </row>
    <row r="7" spans="2:26">
      <c r="B7" s="2">
        <v>4</v>
      </c>
      <c r="C7" s="43">
        <v>4</v>
      </c>
      <c r="D7" s="25">
        <v>5</v>
      </c>
      <c r="E7" s="3">
        <v>1.5</v>
      </c>
      <c r="F7" s="3"/>
      <c r="G7" s="4"/>
      <c r="H7" s="267"/>
      <c r="I7" s="274">
        <f t="shared" si="1"/>
        <v>1.5</v>
      </c>
      <c r="J7" s="393">
        <v>1.5</v>
      </c>
      <c r="K7" s="394"/>
      <c r="L7" s="394"/>
      <c r="M7" s="394"/>
      <c r="N7" s="394"/>
      <c r="O7" s="395"/>
      <c r="P7" s="274">
        <f t="shared" si="2"/>
        <v>1.5</v>
      </c>
      <c r="Q7" s="387"/>
      <c r="R7" s="388"/>
      <c r="S7" s="388">
        <v>2</v>
      </c>
      <c r="T7" s="389"/>
      <c r="U7" s="274">
        <f t="shared" si="3"/>
        <v>2</v>
      </c>
      <c r="V7" s="281">
        <v>2</v>
      </c>
      <c r="W7" s="25">
        <v>3</v>
      </c>
      <c r="X7" s="284">
        <f t="shared" si="4"/>
        <v>7</v>
      </c>
      <c r="Y7" s="285">
        <f t="shared" si="0"/>
        <v>0.42857142857142855</v>
      </c>
      <c r="Z7" s="327"/>
    </row>
    <row r="8" spans="2:26">
      <c r="B8" s="2">
        <v>5</v>
      </c>
      <c r="C8" s="43">
        <v>4</v>
      </c>
      <c r="D8" s="25">
        <v>4</v>
      </c>
      <c r="E8" s="3">
        <v>1</v>
      </c>
      <c r="F8" s="3"/>
      <c r="G8" s="4"/>
      <c r="H8" s="267"/>
      <c r="I8" s="274">
        <f t="shared" si="1"/>
        <v>1</v>
      </c>
      <c r="J8" s="393"/>
      <c r="K8" s="394"/>
      <c r="L8" s="394"/>
      <c r="M8" s="394"/>
      <c r="N8" s="394"/>
      <c r="O8" s="395"/>
      <c r="P8" s="274">
        <f t="shared" si="2"/>
        <v>0</v>
      </c>
      <c r="Q8" s="387">
        <v>2</v>
      </c>
      <c r="R8" s="388">
        <v>2</v>
      </c>
      <c r="S8" s="388"/>
      <c r="T8" s="389"/>
      <c r="U8" s="274">
        <f t="shared" si="3"/>
        <v>4</v>
      </c>
      <c r="V8" s="281">
        <v>1</v>
      </c>
      <c r="W8" s="25">
        <v>4</v>
      </c>
      <c r="X8" s="284">
        <f t="shared" si="4"/>
        <v>6</v>
      </c>
      <c r="Y8" s="285">
        <f t="shared" si="0"/>
        <v>0.66666666666666663</v>
      </c>
      <c r="Z8" s="327"/>
    </row>
    <row r="9" spans="2:26">
      <c r="B9" s="2">
        <v>6</v>
      </c>
      <c r="C9" s="43">
        <v>3</v>
      </c>
      <c r="D9" s="25">
        <v>4</v>
      </c>
      <c r="E9" s="3"/>
      <c r="F9" s="3"/>
      <c r="G9" s="4"/>
      <c r="H9" s="267"/>
      <c r="I9" s="274">
        <f t="shared" si="1"/>
        <v>0</v>
      </c>
      <c r="J9" s="393"/>
      <c r="K9" s="394">
        <v>2</v>
      </c>
      <c r="L9" s="394"/>
      <c r="M9" s="394"/>
      <c r="N9" s="394"/>
      <c r="O9" s="395"/>
      <c r="P9" s="274">
        <f t="shared" si="2"/>
        <v>2</v>
      </c>
      <c r="Q9" s="387"/>
      <c r="R9" s="388">
        <v>2</v>
      </c>
      <c r="S9" s="388"/>
      <c r="T9" s="389"/>
      <c r="U9" s="274">
        <f t="shared" si="3"/>
        <v>2</v>
      </c>
      <c r="V9" s="281">
        <v>2</v>
      </c>
      <c r="W9" s="25">
        <v>4</v>
      </c>
      <c r="X9" s="284">
        <f t="shared" si="4"/>
        <v>6</v>
      </c>
      <c r="Y9" s="285">
        <f t="shared" si="0"/>
        <v>0.66666666666666663</v>
      </c>
      <c r="Z9" s="327"/>
    </row>
    <row r="10" spans="2:26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267"/>
      <c r="I10" s="274">
        <f t="shared" si="1"/>
        <v>1</v>
      </c>
      <c r="J10" s="393"/>
      <c r="K10" s="394"/>
      <c r="L10" s="394"/>
      <c r="M10" s="394"/>
      <c r="N10" s="394">
        <v>2</v>
      </c>
      <c r="O10" s="395"/>
      <c r="P10" s="274">
        <f t="shared" si="2"/>
        <v>2</v>
      </c>
      <c r="Q10" s="387"/>
      <c r="R10" s="388"/>
      <c r="S10" s="388"/>
      <c r="T10" s="389"/>
      <c r="U10" s="274">
        <f t="shared" si="3"/>
        <v>0</v>
      </c>
      <c r="V10" s="281">
        <v>2</v>
      </c>
      <c r="W10" s="25">
        <v>4</v>
      </c>
      <c r="X10" s="284">
        <f t="shared" si="4"/>
        <v>5</v>
      </c>
      <c r="Y10" s="285">
        <f t="shared" si="0"/>
        <v>0.8</v>
      </c>
      <c r="Z10" s="327"/>
    </row>
    <row r="11" spans="2:26">
      <c r="B11" s="2">
        <v>8</v>
      </c>
      <c r="C11" s="43">
        <v>3</v>
      </c>
      <c r="D11" s="25">
        <v>4</v>
      </c>
      <c r="E11" s="3"/>
      <c r="F11" s="3"/>
      <c r="G11" s="4"/>
      <c r="H11" s="267">
        <v>2</v>
      </c>
      <c r="I11" s="274">
        <f t="shared" si="1"/>
        <v>2</v>
      </c>
      <c r="J11" s="393"/>
      <c r="K11" s="394"/>
      <c r="L11" s="394"/>
      <c r="M11" s="394"/>
      <c r="N11" s="394"/>
      <c r="O11" s="395"/>
      <c r="P11" s="274">
        <f t="shared" si="2"/>
        <v>0</v>
      </c>
      <c r="Q11" s="387"/>
      <c r="R11" s="388">
        <v>2</v>
      </c>
      <c r="S11" s="388"/>
      <c r="T11" s="389"/>
      <c r="U11" s="274">
        <f t="shared" si="3"/>
        <v>2</v>
      </c>
      <c r="V11" s="281">
        <v>2</v>
      </c>
      <c r="W11" s="25">
        <v>3</v>
      </c>
      <c r="X11" s="284">
        <f t="shared" si="4"/>
        <v>6</v>
      </c>
      <c r="Y11" s="285">
        <f t="shared" si="0"/>
        <v>0.5</v>
      </c>
      <c r="Z11" s="327"/>
    </row>
    <row r="12" spans="2:26" ht="15" thickBot="1">
      <c r="B12" s="158">
        <v>9</v>
      </c>
      <c r="C12" s="61">
        <v>4</v>
      </c>
      <c r="D12" s="159">
        <v>4</v>
      </c>
      <c r="E12" s="383">
        <v>2.5</v>
      </c>
      <c r="F12" s="160"/>
      <c r="G12" s="161">
        <v>2.5</v>
      </c>
      <c r="H12" s="268"/>
      <c r="I12" s="274">
        <f t="shared" si="1"/>
        <v>5</v>
      </c>
      <c r="J12" s="396"/>
      <c r="K12" s="397"/>
      <c r="L12" s="397"/>
      <c r="M12" s="397"/>
      <c r="N12" s="397"/>
      <c r="O12" s="398"/>
      <c r="P12" s="274">
        <f t="shared" si="2"/>
        <v>0</v>
      </c>
      <c r="Q12" s="399">
        <v>2</v>
      </c>
      <c r="R12" s="382"/>
      <c r="S12" s="382"/>
      <c r="T12" s="400"/>
      <c r="U12" s="274">
        <f t="shared" si="3"/>
        <v>2</v>
      </c>
      <c r="V12" s="282">
        <v>1</v>
      </c>
      <c r="W12" s="159">
        <v>5</v>
      </c>
      <c r="X12" s="284">
        <f t="shared" si="4"/>
        <v>8</v>
      </c>
      <c r="Y12" s="309">
        <f t="shared" si="0"/>
        <v>0.625</v>
      </c>
      <c r="Z12" s="327"/>
    </row>
    <row r="13" spans="2:26" ht="15" thickBot="1">
      <c r="B13" s="37" t="s">
        <v>20</v>
      </c>
      <c r="C13" s="38">
        <f>SUM(C4:C12)</f>
        <v>35</v>
      </c>
      <c r="D13" s="38">
        <f>SUM(D4:D12)</f>
        <v>39</v>
      </c>
      <c r="E13" s="38">
        <f t="shared" ref="E13:M13" si="5">SUM(E4:E12)</f>
        <v>10</v>
      </c>
      <c r="F13" s="38">
        <f t="shared" si="5"/>
        <v>1</v>
      </c>
      <c r="G13" s="38">
        <f t="shared" si="5"/>
        <v>2.5</v>
      </c>
      <c r="H13" s="38">
        <f t="shared" si="5"/>
        <v>2</v>
      </c>
      <c r="I13" s="273">
        <f>SUM(I4:I12)</f>
        <v>15.5</v>
      </c>
      <c r="J13" s="38">
        <f t="shared" si="5"/>
        <v>3.5</v>
      </c>
      <c r="K13" s="38">
        <f t="shared" si="5"/>
        <v>2</v>
      </c>
      <c r="L13" s="38">
        <f t="shared" si="5"/>
        <v>0</v>
      </c>
      <c r="M13" s="38">
        <f t="shared" si="5"/>
        <v>0</v>
      </c>
      <c r="N13" s="38">
        <f>SUM(N4:N12)</f>
        <v>2</v>
      </c>
      <c r="O13" s="38">
        <f t="shared" ref="O13:T13" si="6">SUM(O4:O12)</f>
        <v>2</v>
      </c>
      <c r="P13" s="274">
        <f t="shared" si="2"/>
        <v>9.5</v>
      </c>
      <c r="Q13" s="38">
        <f t="shared" si="6"/>
        <v>4</v>
      </c>
      <c r="R13" s="38">
        <f t="shared" si="6"/>
        <v>8</v>
      </c>
      <c r="S13" s="38">
        <f t="shared" si="6"/>
        <v>6</v>
      </c>
      <c r="T13" s="38">
        <f t="shared" si="6"/>
        <v>0</v>
      </c>
      <c r="U13" s="274">
        <f t="shared" si="3"/>
        <v>18</v>
      </c>
      <c r="V13" s="38">
        <f>SUM(V4:V12)</f>
        <v>15</v>
      </c>
      <c r="W13" s="38">
        <f>SUM(W4:W12)</f>
        <v>36</v>
      </c>
      <c r="X13" s="284">
        <f t="shared" si="4"/>
        <v>58</v>
      </c>
      <c r="Y13" s="310">
        <f>SUM(Y4:Y12)/9</f>
        <v>0.62724867724867717</v>
      </c>
      <c r="Z13" s="328">
        <f>SUM(Z4:Z12)</f>
        <v>1</v>
      </c>
    </row>
    <row r="14" spans="2:26" ht="15" thickBot="1">
      <c r="B14" s="15"/>
      <c r="C14" s="16"/>
      <c r="D14" s="16"/>
      <c r="E14" s="195">
        <v>7</v>
      </c>
      <c r="F14" s="17">
        <v>1</v>
      </c>
      <c r="G14" s="17">
        <v>1</v>
      </c>
      <c r="H14" s="17">
        <v>1</v>
      </c>
      <c r="I14" s="314">
        <f>SUM(E14:H14)</f>
        <v>10</v>
      </c>
      <c r="J14" s="17">
        <v>2</v>
      </c>
      <c r="K14" s="17">
        <v>1</v>
      </c>
      <c r="L14" s="17"/>
      <c r="M14" s="17"/>
      <c r="N14" s="17">
        <v>1</v>
      </c>
      <c r="O14" s="362">
        <v>1</v>
      </c>
      <c r="P14" s="275">
        <f>SUM(J14:O14)</f>
        <v>5</v>
      </c>
      <c r="Q14" s="17">
        <v>2</v>
      </c>
      <c r="R14" s="17">
        <v>4</v>
      </c>
      <c r="S14" s="17">
        <v>3</v>
      </c>
      <c r="T14" s="17"/>
      <c r="U14" s="275">
        <f>SUM(Q14:T14)</f>
        <v>9</v>
      </c>
      <c r="V14" s="250">
        <v>18</v>
      </c>
      <c r="W14" s="168"/>
      <c r="X14" s="168"/>
      <c r="Y14" s="285"/>
      <c r="Z14" s="336">
        <v>9</v>
      </c>
    </row>
    <row r="15" spans="2:26" ht="15" thickBot="1">
      <c r="B15" s="21"/>
      <c r="C15" s="14"/>
      <c r="D15" s="14"/>
      <c r="E15" s="94">
        <f t="shared" ref="E15:U15" si="7">SUM(E14/E13)</f>
        <v>0.7</v>
      </c>
      <c r="F15" s="94">
        <f t="shared" si="7"/>
        <v>1</v>
      </c>
      <c r="G15" s="94">
        <f t="shared" si="7"/>
        <v>0.4</v>
      </c>
      <c r="H15" s="94">
        <f t="shared" si="7"/>
        <v>0.5</v>
      </c>
      <c r="I15" s="276">
        <f t="shared" si="7"/>
        <v>0.64516129032258063</v>
      </c>
      <c r="J15" s="152">
        <f t="shared" si="7"/>
        <v>0.5714285714285714</v>
      </c>
      <c r="K15" s="94">
        <f t="shared" si="7"/>
        <v>0.5</v>
      </c>
      <c r="L15" s="94" t="e">
        <f t="shared" si="7"/>
        <v>#DIV/0!</v>
      </c>
      <c r="M15" s="94" t="e">
        <f t="shared" si="7"/>
        <v>#DIV/0!</v>
      </c>
      <c r="N15" s="94">
        <f t="shared" si="7"/>
        <v>0.5</v>
      </c>
      <c r="O15" s="94">
        <f t="shared" si="7"/>
        <v>0.5</v>
      </c>
      <c r="P15" s="276">
        <f t="shared" si="7"/>
        <v>0.52631578947368418</v>
      </c>
      <c r="Q15" s="152">
        <f t="shared" si="7"/>
        <v>0.5</v>
      </c>
      <c r="R15" s="94">
        <f t="shared" si="7"/>
        <v>0.5</v>
      </c>
      <c r="S15" s="94">
        <f t="shared" si="7"/>
        <v>0.5</v>
      </c>
      <c r="T15" s="94" t="e">
        <f t="shared" si="7"/>
        <v>#DIV/0!</v>
      </c>
      <c r="U15" s="276">
        <f t="shared" si="7"/>
        <v>0.5</v>
      </c>
      <c r="V15" s="276">
        <f>SUM(V13/V14)</f>
        <v>0.83333333333333337</v>
      </c>
      <c r="W15" s="312">
        <f>SUM(I15+P15+U15)/3</f>
        <v>0.55715902659875494</v>
      </c>
      <c r="X15" s="29" t="s">
        <v>35</v>
      </c>
      <c r="Y15" s="285"/>
      <c r="Z15" s="326">
        <f>SUM(Z13/Z14)</f>
        <v>0.1111111111111111</v>
      </c>
    </row>
    <row r="17" spans="11:19" ht="15" thickBot="1"/>
    <row r="18" spans="11:19" ht="15" thickBot="1">
      <c r="K18" s="37" t="s">
        <v>54</v>
      </c>
      <c r="L18" s="38" t="s">
        <v>158</v>
      </c>
      <c r="M18" s="38" t="s">
        <v>110</v>
      </c>
      <c r="N18" s="401" t="s">
        <v>171</v>
      </c>
      <c r="O18" s="409" t="s">
        <v>17</v>
      </c>
      <c r="P18" s="168"/>
      <c r="Q18" s="168"/>
      <c r="R18" s="369"/>
      <c r="S18" s="369"/>
    </row>
    <row r="19" spans="11:19">
      <c r="K19" s="406">
        <v>0</v>
      </c>
      <c r="L19" s="402" t="s">
        <v>172</v>
      </c>
      <c r="M19" s="402" t="s">
        <v>161</v>
      </c>
      <c r="N19" s="403" t="s">
        <v>164</v>
      </c>
      <c r="O19" s="410" t="s">
        <v>173</v>
      </c>
      <c r="P19" s="168"/>
      <c r="Q19" s="168"/>
      <c r="R19" s="369"/>
      <c r="S19" s="369"/>
    </row>
    <row r="20" spans="11:19">
      <c r="K20" s="407">
        <v>1</v>
      </c>
      <c r="L20" s="402" t="s">
        <v>159</v>
      </c>
      <c r="M20" s="402" t="s">
        <v>162</v>
      </c>
      <c r="N20" s="403" t="s">
        <v>166</v>
      </c>
      <c r="O20" s="410" t="s">
        <v>174</v>
      </c>
      <c r="P20" s="168"/>
      <c r="Q20" s="168"/>
      <c r="R20" s="369"/>
      <c r="S20" s="369"/>
    </row>
    <row r="21" spans="11:19">
      <c r="K21" s="407">
        <v>1.5</v>
      </c>
      <c r="L21" s="402" t="s">
        <v>45</v>
      </c>
      <c r="M21" s="402" t="s">
        <v>165</v>
      </c>
      <c r="N21" s="403" t="s">
        <v>167</v>
      </c>
      <c r="O21" s="410"/>
      <c r="P21" s="168"/>
      <c r="Q21" s="168"/>
      <c r="R21" s="369"/>
      <c r="S21" s="369"/>
    </row>
    <row r="22" spans="11:19">
      <c r="K22" s="407">
        <v>2</v>
      </c>
      <c r="L22" s="402" t="s">
        <v>160</v>
      </c>
      <c r="M22" s="402" t="s">
        <v>163</v>
      </c>
      <c r="N22" s="403" t="s">
        <v>168</v>
      </c>
      <c r="O22" s="410" t="s">
        <v>175</v>
      </c>
      <c r="P22" s="168"/>
      <c r="Q22" s="168"/>
      <c r="R22" s="168"/>
      <c r="S22" s="168"/>
    </row>
    <row r="23" spans="11:19">
      <c r="K23" s="407">
        <v>2.5</v>
      </c>
      <c r="L23" s="402" t="s">
        <v>88</v>
      </c>
      <c r="M23" s="402" t="s">
        <v>88</v>
      </c>
      <c r="N23" s="403" t="s">
        <v>169</v>
      </c>
      <c r="O23" s="411"/>
    </row>
    <row r="24" spans="11:19" ht="15" thickBot="1">
      <c r="K24" s="408">
        <v>3</v>
      </c>
      <c r="L24" s="404" t="s">
        <v>91</v>
      </c>
      <c r="M24" s="404" t="s">
        <v>91</v>
      </c>
      <c r="N24" s="405" t="s">
        <v>170</v>
      </c>
      <c r="O24" s="412" t="s">
        <v>176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BBA5B-BDC6-4E16-8630-57A3BBAA6A77}">
  <dimension ref="C2:AA24"/>
  <sheetViews>
    <sheetView workbookViewId="0">
      <selection activeCell="T18" sqref="T18"/>
    </sheetView>
  </sheetViews>
  <sheetFormatPr defaultRowHeight="14.5"/>
  <cols>
    <col min="1" max="1" width="2.7265625" customWidth="1"/>
    <col min="2" max="2" width="2.453125" customWidth="1"/>
    <col min="23" max="23" width="12.1796875" customWidth="1"/>
    <col min="24" max="24" width="12.453125" customWidth="1"/>
    <col min="25" max="25" width="13.453125" customWidth="1"/>
    <col min="26" max="26" width="12.1796875" customWidth="1"/>
  </cols>
  <sheetData>
    <row r="2" spans="3:27" ht="15" thickBot="1"/>
    <row r="3" spans="3:27" ht="15" thickBot="1">
      <c r="C3" s="375" t="s">
        <v>0</v>
      </c>
      <c r="D3" s="376" t="s">
        <v>1</v>
      </c>
      <c r="E3" s="376" t="s">
        <v>2</v>
      </c>
      <c r="F3" s="376" t="s">
        <v>3</v>
      </c>
      <c r="G3" s="376" t="s">
        <v>126</v>
      </c>
      <c r="H3" s="376" t="s">
        <v>127</v>
      </c>
      <c r="I3" s="377" t="s">
        <v>128</v>
      </c>
      <c r="J3" s="378" t="s">
        <v>133</v>
      </c>
      <c r="K3" s="374" t="s">
        <v>129</v>
      </c>
      <c r="L3" s="376">
        <v>5</v>
      </c>
      <c r="M3" s="376" t="s">
        <v>8</v>
      </c>
      <c r="N3" s="376" t="s">
        <v>9</v>
      </c>
      <c r="O3" s="376" t="s">
        <v>10</v>
      </c>
      <c r="P3" s="377" t="s">
        <v>11</v>
      </c>
      <c r="Q3" s="378" t="s">
        <v>134</v>
      </c>
      <c r="R3" s="374" t="s">
        <v>12</v>
      </c>
      <c r="S3" s="376" t="s">
        <v>44</v>
      </c>
      <c r="T3" s="376" t="s">
        <v>14</v>
      </c>
      <c r="U3" s="377" t="s">
        <v>43</v>
      </c>
      <c r="V3" s="378" t="s">
        <v>135</v>
      </c>
      <c r="W3" s="374" t="s">
        <v>157</v>
      </c>
      <c r="X3" s="379" t="s">
        <v>18</v>
      </c>
      <c r="Y3" s="377" t="s">
        <v>19</v>
      </c>
      <c r="Z3" s="378" t="s">
        <v>21</v>
      </c>
      <c r="AA3" s="328" t="s">
        <v>16</v>
      </c>
    </row>
    <row r="4" spans="3:27">
      <c r="C4" s="75">
        <v>1</v>
      </c>
      <c r="D4" s="62">
        <v>3</v>
      </c>
      <c r="E4" s="76">
        <v>4</v>
      </c>
      <c r="F4" s="77" t="s">
        <v>142</v>
      </c>
      <c r="G4" s="77"/>
      <c r="H4" s="66"/>
      <c r="I4" s="266"/>
      <c r="J4" s="274">
        <f>SUM(F4:I4)</f>
        <v>0</v>
      </c>
      <c r="K4" s="390"/>
      <c r="L4" s="391"/>
      <c r="M4" s="391"/>
      <c r="N4" s="391"/>
      <c r="O4" s="391"/>
      <c r="P4" s="392"/>
      <c r="Q4" s="274">
        <f>SUM(K4:P4)</f>
        <v>0</v>
      </c>
      <c r="R4" s="384"/>
      <c r="S4" s="385"/>
      <c r="T4" s="385">
        <v>2</v>
      </c>
      <c r="U4" s="386"/>
      <c r="V4" s="274">
        <f>SUM(R4:U4)</f>
        <v>2</v>
      </c>
      <c r="W4" s="280">
        <v>2</v>
      </c>
      <c r="X4" s="76">
        <v>3</v>
      </c>
      <c r="Y4" s="284">
        <f>SUM(J4+Q4+V4+W4)</f>
        <v>4</v>
      </c>
      <c r="Z4" s="285">
        <f t="shared" ref="Z4:Z12" si="0">SUM(X4/Y4)</f>
        <v>0.75</v>
      </c>
      <c r="AA4" s="327"/>
    </row>
    <row r="5" spans="3:27">
      <c r="C5" s="2">
        <v>2</v>
      </c>
      <c r="D5" s="43">
        <v>4</v>
      </c>
      <c r="E5" s="25">
        <v>5</v>
      </c>
      <c r="F5" s="3">
        <v>1.5</v>
      </c>
      <c r="G5" s="3">
        <v>1.5</v>
      </c>
      <c r="H5" s="4"/>
      <c r="I5" s="267"/>
      <c r="J5" s="274">
        <f t="shared" ref="J5:J12" si="1">SUM(F5:I5)</f>
        <v>3</v>
      </c>
      <c r="K5" s="393"/>
      <c r="L5" s="394"/>
      <c r="M5" s="394"/>
      <c r="N5" s="394"/>
      <c r="O5" s="394"/>
      <c r="P5" s="395"/>
      <c r="Q5" s="274">
        <f t="shared" ref="Q5:Q13" si="2">SUM(K5:P5)</f>
        <v>0</v>
      </c>
      <c r="R5" s="387"/>
      <c r="S5" s="388">
        <v>2</v>
      </c>
      <c r="T5" s="388"/>
      <c r="U5" s="389"/>
      <c r="V5" s="274">
        <f t="shared" ref="V5:V13" si="3">SUM(R5:U5)</f>
        <v>2</v>
      </c>
      <c r="W5" s="281">
        <v>2</v>
      </c>
      <c r="X5" s="25">
        <v>4</v>
      </c>
      <c r="Y5" s="284">
        <f t="shared" ref="Y5:Y13" si="4">SUM(J5+Q5+V5+W5)</f>
        <v>7</v>
      </c>
      <c r="Z5" s="285">
        <f t="shared" si="0"/>
        <v>0.5714285714285714</v>
      </c>
      <c r="AA5" s="327"/>
    </row>
    <row r="6" spans="3:27">
      <c r="C6" s="2">
        <v>3</v>
      </c>
      <c r="D6" s="43">
        <v>4</v>
      </c>
      <c r="E6" s="25">
        <v>5</v>
      </c>
      <c r="F6" s="3">
        <v>2</v>
      </c>
      <c r="G6" s="3"/>
      <c r="H6" s="4"/>
      <c r="I6" s="267"/>
      <c r="J6" s="274">
        <f t="shared" si="1"/>
        <v>2</v>
      </c>
      <c r="K6" s="393"/>
      <c r="L6" s="394"/>
      <c r="M6" s="394"/>
      <c r="N6" s="394"/>
      <c r="O6" s="394"/>
      <c r="P6" s="395"/>
      <c r="Q6" s="274">
        <f t="shared" si="2"/>
        <v>0</v>
      </c>
      <c r="R6" s="387">
        <v>2</v>
      </c>
      <c r="S6" s="388"/>
      <c r="T6" s="388">
        <v>1</v>
      </c>
      <c r="U6" s="389"/>
      <c r="V6" s="274">
        <f t="shared" si="3"/>
        <v>3</v>
      </c>
      <c r="W6" s="281">
        <v>1</v>
      </c>
      <c r="X6" s="25">
        <v>4</v>
      </c>
      <c r="Y6" s="284">
        <f t="shared" si="4"/>
        <v>6</v>
      </c>
      <c r="Z6" s="285">
        <f t="shared" si="0"/>
        <v>0.66666666666666663</v>
      </c>
      <c r="AA6" s="327"/>
    </row>
    <row r="7" spans="3:27">
      <c r="C7" s="2">
        <v>4</v>
      </c>
      <c r="D7" s="43">
        <v>4</v>
      </c>
      <c r="E7" s="25">
        <v>4</v>
      </c>
      <c r="F7" s="3">
        <v>1</v>
      </c>
      <c r="G7" s="3"/>
      <c r="H7" s="4"/>
      <c r="I7" s="267"/>
      <c r="J7" s="274">
        <f t="shared" si="1"/>
        <v>1</v>
      </c>
      <c r="K7" s="393"/>
      <c r="L7" s="394"/>
      <c r="M7" s="394"/>
      <c r="N7" s="394"/>
      <c r="O7" s="394"/>
      <c r="P7" s="395">
        <v>2</v>
      </c>
      <c r="Q7" s="274">
        <f t="shared" si="2"/>
        <v>2</v>
      </c>
      <c r="R7" s="387"/>
      <c r="S7" s="388">
        <v>2</v>
      </c>
      <c r="T7" s="388"/>
      <c r="U7" s="389"/>
      <c r="V7" s="274">
        <f t="shared" si="3"/>
        <v>2</v>
      </c>
      <c r="W7" s="281">
        <v>2</v>
      </c>
      <c r="X7" s="25">
        <v>4</v>
      </c>
      <c r="Y7" s="284">
        <f t="shared" si="4"/>
        <v>7</v>
      </c>
      <c r="Z7" s="285">
        <f t="shared" si="0"/>
        <v>0.5714285714285714</v>
      </c>
      <c r="AA7" s="327"/>
    </row>
    <row r="8" spans="3:27">
      <c r="C8" s="2">
        <v>5</v>
      </c>
      <c r="D8" s="43">
        <v>3</v>
      </c>
      <c r="E8" s="25">
        <v>3</v>
      </c>
      <c r="F8" s="3"/>
      <c r="G8" s="3"/>
      <c r="H8" s="4"/>
      <c r="I8" s="267"/>
      <c r="J8" s="274">
        <f t="shared" si="1"/>
        <v>0</v>
      </c>
      <c r="K8" s="393"/>
      <c r="L8" s="394"/>
      <c r="M8" s="394"/>
      <c r="N8" s="394">
        <v>1</v>
      </c>
      <c r="O8" s="394"/>
      <c r="P8" s="395"/>
      <c r="Q8" s="274">
        <f t="shared" si="2"/>
        <v>1</v>
      </c>
      <c r="R8" s="387"/>
      <c r="S8" s="388"/>
      <c r="T8" s="388">
        <v>2</v>
      </c>
      <c r="U8" s="389"/>
      <c r="V8" s="274">
        <f t="shared" si="3"/>
        <v>2</v>
      </c>
      <c r="W8" s="281">
        <v>1</v>
      </c>
      <c r="X8" s="25">
        <v>3</v>
      </c>
      <c r="Y8" s="284">
        <f t="shared" si="4"/>
        <v>4</v>
      </c>
      <c r="Z8" s="285">
        <f t="shared" si="0"/>
        <v>0.75</v>
      </c>
      <c r="AA8" s="327"/>
    </row>
    <row r="9" spans="3:27">
      <c r="C9" s="2">
        <v>6</v>
      </c>
      <c r="D9" s="43">
        <v>5</v>
      </c>
      <c r="E9" s="25">
        <v>5</v>
      </c>
      <c r="F9" s="3">
        <v>1</v>
      </c>
      <c r="G9" s="3"/>
      <c r="H9" s="4">
        <v>2</v>
      </c>
      <c r="I9" s="267"/>
      <c r="J9" s="274">
        <f t="shared" si="1"/>
        <v>3</v>
      </c>
      <c r="K9" s="393">
        <v>1</v>
      </c>
      <c r="L9" s="394"/>
      <c r="M9" s="394"/>
      <c r="N9" s="394"/>
      <c r="O9" s="394"/>
      <c r="P9" s="395"/>
      <c r="Q9" s="274">
        <f t="shared" si="2"/>
        <v>1</v>
      </c>
      <c r="R9" s="387"/>
      <c r="S9" s="388"/>
      <c r="T9" s="388"/>
      <c r="U9" s="389"/>
      <c r="V9" s="274">
        <f t="shared" si="3"/>
        <v>0</v>
      </c>
      <c r="W9" s="281">
        <v>2</v>
      </c>
      <c r="X9" s="25">
        <v>5</v>
      </c>
      <c r="Y9" s="284">
        <f t="shared" si="4"/>
        <v>6</v>
      </c>
      <c r="Z9" s="285">
        <f t="shared" si="0"/>
        <v>0.83333333333333337</v>
      </c>
      <c r="AA9" s="327">
        <v>1</v>
      </c>
    </row>
    <row r="10" spans="3:27">
      <c r="C10" s="2">
        <v>7</v>
      </c>
      <c r="D10" s="43">
        <v>4</v>
      </c>
      <c r="E10" s="25">
        <v>5</v>
      </c>
      <c r="F10" s="3">
        <v>1</v>
      </c>
      <c r="G10" s="3"/>
      <c r="H10" s="4">
        <v>2</v>
      </c>
      <c r="I10" s="267"/>
      <c r="J10" s="274">
        <f t="shared" si="1"/>
        <v>3</v>
      </c>
      <c r="K10" s="393"/>
      <c r="L10" s="394"/>
      <c r="M10" s="394"/>
      <c r="N10" s="394"/>
      <c r="O10" s="394"/>
      <c r="P10" s="395"/>
      <c r="Q10" s="274">
        <f t="shared" si="2"/>
        <v>0</v>
      </c>
      <c r="R10" s="387">
        <v>1.5</v>
      </c>
      <c r="S10" s="388"/>
      <c r="T10" s="388"/>
      <c r="U10" s="389"/>
      <c r="V10" s="274">
        <f t="shared" si="3"/>
        <v>1.5</v>
      </c>
      <c r="W10" s="281">
        <v>2</v>
      </c>
      <c r="X10" s="25">
        <v>4</v>
      </c>
      <c r="Y10" s="284">
        <f t="shared" si="4"/>
        <v>6.5</v>
      </c>
      <c r="Z10" s="285">
        <f t="shared" si="0"/>
        <v>0.61538461538461542</v>
      </c>
      <c r="AA10" s="327"/>
    </row>
    <row r="11" spans="3:27">
      <c r="C11" s="2">
        <v>8</v>
      </c>
      <c r="D11" s="43">
        <v>5</v>
      </c>
      <c r="E11" s="25">
        <v>5</v>
      </c>
      <c r="F11" s="3">
        <v>1</v>
      </c>
      <c r="G11" s="3"/>
      <c r="H11" s="4">
        <v>2</v>
      </c>
      <c r="I11" s="267">
        <v>1.5</v>
      </c>
      <c r="J11" s="274">
        <f t="shared" si="1"/>
        <v>4.5</v>
      </c>
      <c r="K11" s="393"/>
      <c r="L11" s="394"/>
      <c r="M11" s="394"/>
      <c r="N11" s="394"/>
      <c r="O11" s="394"/>
      <c r="P11" s="395"/>
      <c r="Q11" s="274">
        <f t="shared" si="2"/>
        <v>0</v>
      </c>
      <c r="R11" s="387"/>
      <c r="S11" s="388"/>
      <c r="T11" s="388"/>
      <c r="U11" s="389"/>
      <c r="V11" s="274">
        <f t="shared" si="3"/>
        <v>0</v>
      </c>
      <c r="W11" s="281">
        <v>2</v>
      </c>
      <c r="X11" s="25">
        <v>5</v>
      </c>
      <c r="Y11" s="284">
        <f t="shared" si="4"/>
        <v>6.5</v>
      </c>
      <c r="Z11" s="285">
        <f t="shared" si="0"/>
        <v>0.76923076923076927</v>
      </c>
      <c r="AA11" s="327">
        <v>1</v>
      </c>
    </row>
    <row r="12" spans="3:27" ht="15" thickBot="1">
      <c r="C12" s="158">
        <v>9</v>
      </c>
      <c r="D12" s="61">
        <v>3</v>
      </c>
      <c r="E12" s="159">
        <v>3</v>
      </c>
      <c r="F12" s="383"/>
      <c r="G12" s="160"/>
      <c r="H12" s="161"/>
      <c r="I12" s="268"/>
      <c r="J12" s="274">
        <f t="shared" si="1"/>
        <v>0</v>
      </c>
      <c r="K12" s="396"/>
      <c r="L12" s="397">
        <v>2</v>
      </c>
      <c r="M12" s="397"/>
      <c r="N12" s="397"/>
      <c r="O12" s="397"/>
      <c r="P12" s="398"/>
      <c r="Q12" s="274">
        <f t="shared" si="2"/>
        <v>2</v>
      </c>
      <c r="R12" s="399"/>
      <c r="S12" s="382">
        <v>1.5</v>
      </c>
      <c r="T12" s="382"/>
      <c r="U12" s="400"/>
      <c r="V12" s="274">
        <f t="shared" si="3"/>
        <v>1.5</v>
      </c>
      <c r="W12" s="282">
        <v>1</v>
      </c>
      <c r="X12" s="159">
        <v>3</v>
      </c>
      <c r="Y12" s="295">
        <f t="shared" si="4"/>
        <v>4.5</v>
      </c>
      <c r="Z12" s="309">
        <f t="shared" si="0"/>
        <v>0.66666666666666663</v>
      </c>
      <c r="AA12" s="327"/>
    </row>
    <row r="13" spans="3:27" ht="15" thickBot="1">
      <c r="C13" s="37" t="s">
        <v>20</v>
      </c>
      <c r="D13" s="38">
        <f>SUM(D4:D12)</f>
        <v>35</v>
      </c>
      <c r="E13" s="38">
        <f>SUM(E4:E12)</f>
        <v>39</v>
      </c>
      <c r="F13" s="38">
        <f t="shared" ref="F13:N13" si="5">SUM(F4:F12)</f>
        <v>7.5</v>
      </c>
      <c r="G13" s="38">
        <f t="shared" si="5"/>
        <v>1.5</v>
      </c>
      <c r="H13" s="38">
        <f t="shared" si="5"/>
        <v>6</v>
      </c>
      <c r="I13" s="38">
        <f t="shared" si="5"/>
        <v>1.5</v>
      </c>
      <c r="J13" s="273">
        <f>SUM(J4:J12)</f>
        <v>16.5</v>
      </c>
      <c r="K13" s="38">
        <f t="shared" si="5"/>
        <v>1</v>
      </c>
      <c r="L13" s="38">
        <f t="shared" si="5"/>
        <v>2</v>
      </c>
      <c r="M13" s="38">
        <f t="shared" si="5"/>
        <v>0</v>
      </c>
      <c r="N13" s="38">
        <f t="shared" si="5"/>
        <v>1</v>
      </c>
      <c r="O13" s="38">
        <f>SUM(O4:O12)</f>
        <v>0</v>
      </c>
      <c r="P13" s="38">
        <f t="shared" ref="P13:U13" si="6">SUM(P4:P12)</f>
        <v>2</v>
      </c>
      <c r="Q13" s="274">
        <f t="shared" si="2"/>
        <v>6</v>
      </c>
      <c r="R13" s="38">
        <f t="shared" si="6"/>
        <v>3.5</v>
      </c>
      <c r="S13" s="38">
        <f t="shared" si="6"/>
        <v>5.5</v>
      </c>
      <c r="T13" s="38">
        <f t="shared" si="6"/>
        <v>5</v>
      </c>
      <c r="U13" s="38">
        <f t="shared" si="6"/>
        <v>0</v>
      </c>
      <c r="V13" s="274">
        <f t="shared" si="3"/>
        <v>14</v>
      </c>
      <c r="W13" s="37">
        <f>SUM(W4:W12)</f>
        <v>15</v>
      </c>
      <c r="X13" s="38">
        <f>SUM(X4:X12)</f>
        <v>35</v>
      </c>
      <c r="Y13" s="252">
        <f t="shared" si="4"/>
        <v>51.5</v>
      </c>
      <c r="Z13" s="310">
        <f>SUM(Z4:Z12)/9</f>
        <v>0.68823768823768816</v>
      </c>
      <c r="AA13" s="328">
        <f>SUM(AA4:AA12)</f>
        <v>2</v>
      </c>
    </row>
    <row r="14" spans="3:27" ht="15" thickBot="1">
      <c r="C14" s="15"/>
      <c r="D14" s="16"/>
      <c r="E14" s="16"/>
      <c r="F14" s="195">
        <v>7</v>
      </c>
      <c r="G14" s="17">
        <v>1</v>
      </c>
      <c r="H14" s="17">
        <v>3</v>
      </c>
      <c r="I14" s="17">
        <v>1</v>
      </c>
      <c r="J14" s="314">
        <f>SUM(F14:I14)</f>
        <v>12</v>
      </c>
      <c r="K14" s="17">
        <v>1</v>
      </c>
      <c r="L14" s="17">
        <v>1</v>
      </c>
      <c r="M14" s="17"/>
      <c r="N14" s="17">
        <v>1</v>
      </c>
      <c r="O14" s="17">
        <v>0</v>
      </c>
      <c r="P14" s="362">
        <v>1</v>
      </c>
      <c r="Q14" s="275">
        <f>SUM(K14:P14)</f>
        <v>4</v>
      </c>
      <c r="R14" s="17">
        <v>2</v>
      </c>
      <c r="S14" s="17">
        <v>3</v>
      </c>
      <c r="T14" s="17">
        <v>3</v>
      </c>
      <c r="U14" s="17"/>
      <c r="V14" s="275">
        <f>SUM(R14:U14)</f>
        <v>8</v>
      </c>
      <c r="W14" s="250">
        <v>9</v>
      </c>
      <c r="X14" s="168"/>
      <c r="Y14" s="168"/>
      <c r="Z14" s="285"/>
      <c r="AA14" s="336">
        <v>9</v>
      </c>
    </row>
    <row r="15" spans="3:27" ht="15" thickBot="1">
      <c r="C15" s="21"/>
      <c r="D15" s="14"/>
      <c r="E15" s="14"/>
      <c r="F15" s="94">
        <f t="shared" ref="F15:V15" si="7">SUM(F14/F13)</f>
        <v>0.93333333333333335</v>
      </c>
      <c r="G15" s="94">
        <f t="shared" si="7"/>
        <v>0.66666666666666663</v>
      </c>
      <c r="H15" s="94">
        <f t="shared" si="7"/>
        <v>0.5</v>
      </c>
      <c r="I15" s="94">
        <f t="shared" si="7"/>
        <v>0.66666666666666663</v>
      </c>
      <c r="J15" s="276">
        <f t="shared" si="7"/>
        <v>0.72727272727272729</v>
      </c>
      <c r="K15" s="152">
        <f t="shared" si="7"/>
        <v>1</v>
      </c>
      <c r="L15" s="94">
        <f t="shared" si="7"/>
        <v>0.5</v>
      </c>
      <c r="M15" s="94" t="e">
        <f t="shared" si="7"/>
        <v>#DIV/0!</v>
      </c>
      <c r="N15" s="94">
        <f t="shared" si="7"/>
        <v>1</v>
      </c>
      <c r="O15" s="94" t="e">
        <f t="shared" si="7"/>
        <v>#DIV/0!</v>
      </c>
      <c r="P15" s="94">
        <f t="shared" si="7"/>
        <v>0.5</v>
      </c>
      <c r="Q15" s="276">
        <f t="shared" si="7"/>
        <v>0.66666666666666663</v>
      </c>
      <c r="R15" s="152">
        <f t="shared" si="7"/>
        <v>0.5714285714285714</v>
      </c>
      <c r="S15" s="94">
        <f t="shared" si="7"/>
        <v>0.54545454545454541</v>
      </c>
      <c r="T15" s="94">
        <f t="shared" si="7"/>
        <v>0.6</v>
      </c>
      <c r="U15" s="94" t="e">
        <f t="shared" si="7"/>
        <v>#DIV/0!</v>
      </c>
      <c r="V15" s="276">
        <f t="shared" si="7"/>
        <v>0.5714285714285714</v>
      </c>
      <c r="W15" s="418">
        <f>SUM(W13/W14)</f>
        <v>1.6666666666666667</v>
      </c>
      <c r="X15" s="312">
        <f>SUM(J15+Q15+V15)/3</f>
        <v>0.65512265512265511</v>
      </c>
      <c r="Y15" s="29" t="s">
        <v>35</v>
      </c>
      <c r="Z15" s="285"/>
      <c r="AA15" s="326">
        <f>SUM(AA13/AA14)</f>
        <v>0.22222222222222221</v>
      </c>
    </row>
    <row r="17" spans="12:20" ht="15" thickBot="1"/>
    <row r="18" spans="12:20" ht="15" thickBot="1">
      <c r="L18" s="37" t="s">
        <v>54</v>
      </c>
      <c r="M18" s="38" t="s">
        <v>158</v>
      </c>
      <c r="N18" s="38" t="s">
        <v>110</v>
      </c>
      <c r="O18" s="401" t="s">
        <v>171</v>
      </c>
      <c r="P18" s="409" t="s">
        <v>17</v>
      </c>
      <c r="Q18" s="168"/>
      <c r="R18" s="168"/>
      <c r="S18" s="369"/>
      <c r="T18" s="369"/>
    </row>
    <row r="19" spans="12:20">
      <c r="L19" s="406">
        <v>0</v>
      </c>
      <c r="M19" s="402" t="s">
        <v>172</v>
      </c>
      <c r="N19" s="402" t="s">
        <v>161</v>
      </c>
      <c r="O19" s="403" t="s">
        <v>164</v>
      </c>
      <c r="P19" s="410" t="s">
        <v>173</v>
      </c>
      <c r="Q19" s="168"/>
      <c r="R19" s="168"/>
      <c r="S19" s="369"/>
      <c r="T19" s="369"/>
    </row>
    <row r="20" spans="12:20">
      <c r="L20" s="407">
        <v>1</v>
      </c>
      <c r="M20" s="402" t="s">
        <v>159</v>
      </c>
      <c r="N20" s="402" t="s">
        <v>162</v>
      </c>
      <c r="O20" s="403" t="s">
        <v>166</v>
      </c>
      <c r="P20" s="410" t="s">
        <v>174</v>
      </c>
      <c r="Q20" s="168"/>
      <c r="R20" s="168"/>
      <c r="S20" s="369"/>
      <c r="T20" s="369"/>
    </row>
    <row r="21" spans="12:20">
      <c r="L21" s="407">
        <v>1.5</v>
      </c>
      <c r="M21" s="402" t="s">
        <v>45</v>
      </c>
      <c r="N21" s="402" t="s">
        <v>165</v>
      </c>
      <c r="O21" s="403" t="s">
        <v>167</v>
      </c>
      <c r="P21" s="410"/>
      <c r="Q21" s="168"/>
      <c r="R21" s="168"/>
      <c r="S21" s="369"/>
      <c r="T21" s="369"/>
    </row>
    <row r="22" spans="12:20">
      <c r="L22" s="407">
        <v>2</v>
      </c>
      <c r="M22" s="402" t="s">
        <v>160</v>
      </c>
      <c r="N22" s="402" t="s">
        <v>163</v>
      </c>
      <c r="O22" s="403" t="s">
        <v>168</v>
      </c>
      <c r="P22" s="410" t="s">
        <v>175</v>
      </c>
      <c r="Q22" s="168"/>
      <c r="R22" s="168"/>
      <c r="S22" s="168"/>
      <c r="T22" s="168"/>
    </row>
    <row r="23" spans="12:20">
      <c r="L23" s="407">
        <v>2.5</v>
      </c>
      <c r="M23" s="402" t="s">
        <v>88</v>
      </c>
      <c r="N23" s="402" t="s">
        <v>88</v>
      </c>
      <c r="O23" s="403" t="s">
        <v>169</v>
      </c>
      <c r="P23" s="411"/>
    </row>
    <row r="24" spans="12:20" ht="15" thickBot="1">
      <c r="L24" s="408">
        <v>3</v>
      </c>
      <c r="M24" s="404" t="s">
        <v>91</v>
      </c>
      <c r="N24" s="404" t="s">
        <v>91</v>
      </c>
      <c r="O24" s="405" t="s">
        <v>170</v>
      </c>
      <c r="P24" s="412" t="s">
        <v>176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15735-79E8-44A9-9EB7-ED950217EE2A}">
  <dimension ref="B2:AA61"/>
  <sheetViews>
    <sheetView workbookViewId="0">
      <selection activeCell="C4" sqref="C4:AA29"/>
    </sheetView>
  </sheetViews>
  <sheetFormatPr defaultRowHeight="14.5"/>
  <cols>
    <col min="1" max="1" width="3.81640625" customWidth="1"/>
    <col min="2" max="2" width="0.81640625" customWidth="1"/>
    <col min="23" max="23" width="11.81640625" customWidth="1"/>
    <col min="24" max="24" width="12.54296875" customWidth="1"/>
    <col min="25" max="25" width="14.453125" customWidth="1"/>
    <col min="26" max="26" width="15.26953125" customWidth="1"/>
    <col min="27" max="27" width="11.7265625" customWidth="1"/>
  </cols>
  <sheetData>
    <row r="2" spans="2:27">
      <c r="B2" s="63"/>
      <c r="C2" s="63"/>
      <c r="D2" s="63"/>
      <c r="E2" s="63"/>
      <c r="F2" s="63" t="s">
        <v>178</v>
      </c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2:27" ht="15" thickBot="1"/>
    <row r="4" spans="2:27" ht="15" thickBot="1">
      <c r="C4" s="375" t="s">
        <v>0</v>
      </c>
      <c r="D4" s="376" t="s">
        <v>1</v>
      </c>
      <c r="E4" s="376" t="s">
        <v>2</v>
      </c>
      <c r="F4" s="376" t="s">
        <v>3</v>
      </c>
      <c r="G4" s="376" t="s">
        <v>126</v>
      </c>
      <c r="H4" s="376" t="s">
        <v>127</v>
      </c>
      <c r="I4" s="377" t="s">
        <v>128</v>
      </c>
      <c r="J4" s="378" t="s">
        <v>133</v>
      </c>
      <c r="K4" s="374" t="s">
        <v>129</v>
      </c>
      <c r="L4" s="376">
        <v>5</v>
      </c>
      <c r="M4" s="376" t="s">
        <v>8</v>
      </c>
      <c r="N4" s="376" t="s">
        <v>9</v>
      </c>
      <c r="O4" s="376" t="s">
        <v>10</v>
      </c>
      <c r="P4" s="377" t="s">
        <v>11</v>
      </c>
      <c r="Q4" s="378" t="s">
        <v>134</v>
      </c>
      <c r="R4" s="374" t="s">
        <v>12</v>
      </c>
      <c r="S4" s="376" t="s">
        <v>44</v>
      </c>
      <c r="T4" s="376" t="s">
        <v>14</v>
      </c>
      <c r="U4" s="377" t="s">
        <v>43</v>
      </c>
      <c r="V4" s="378" t="s">
        <v>135</v>
      </c>
      <c r="W4" s="374" t="s">
        <v>157</v>
      </c>
      <c r="X4" s="379" t="s">
        <v>18</v>
      </c>
      <c r="Y4" s="377" t="s">
        <v>19</v>
      </c>
      <c r="Z4" s="378" t="s">
        <v>21</v>
      </c>
      <c r="AA4" s="328" t="s">
        <v>16</v>
      </c>
    </row>
    <row r="5" spans="2:27">
      <c r="C5" s="75">
        <v>1</v>
      </c>
      <c r="D5" s="62">
        <v>4</v>
      </c>
      <c r="E5" s="76">
        <v>4</v>
      </c>
      <c r="F5" s="77">
        <v>1.5</v>
      </c>
      <c r="G5" s="77"/>
      <c r="H5" s="66"/>
      <c r="I5" s="266"/>
      <c r="J5" s="274">
        <f>SUM(F5:I5)</f>
        <v>1.5</v>
      </c>
      <c r="K5" s="390"/>
      <c r="L5" s="391"/>
      <c r="M5" s="391">
        <v>1</v>
      </c>
      <c r="N5" s="391"/>
      <c r="O5" s="391"/>
      <c r="P5" s="392"/>
      <c r="Q5" s="274">
        <f>SUM(K5:P5)</f>
        <v>1</v>
      </c>
      <c r="R5" s="384"/>
      <c r="S5" s="385"/>
      <c r="T5" s="385"/>
      <c r="U5" s="386"/>
      <c r="V5" s="274">
        <f>SUM(R5:U5)</f>
        <v>0</v>
      </c>
      <c r="W5" s="280">
        <v>2</v>
      </c>
      <c r="X5" s="62">
        <v>4</v>
      </c>
      <c r="Y5" s="284">
        <f>SUM(J5+Q5+V5+W5)</f>
        <v>4.5</v>
      </c>
      <c r="Z5" s="285">
        <f t="shared" ref="Z5:Z13" si="0">SUM(X5/Y5)</f>
        <v>0.88888888888888884</v>
      </c>
      <c r="AA5" s="327">
        <v>1</v>
      </c>
    </row>
    <row r="6" spans="2:27">
      <c r="C6" s="2">
        <v>2</v>
      </c>
      <c r="D6" s="43">
        <v>4</v>
      </c>
      <c r="E6" s="25">
        <v>4</v>
      </c>
      <c r="F6" s="3">
        <v>2.5</v>
      </c>
      <c r="G6" s="3"/>
      <c r="H6" s="4"/>
      <c r="I6" s="267"/>
      <c r="J6" s="274">
        <f t="shared" ref="J6:J13" si="1">SUM(F6:I6)</f>
        <v>2.5</v>
      </c>
      <c r="K6" s="393"/>
      <c r="L6" s="394">
        <v>1.5</v>
      </c>
      <c r="M6" s="394"/>
      <c r="N6" s="394"/>
      <c r="O6" s="394"/>
      <c r="P6" s="395"/>
      <c r="Q6" s="274">
        <f t="shared" ref="Q6:Q14" si="2">SUM(K6:P6)</f>
        <v>1.5</v>
      </c>
      <c r="R6" s="387"/>
      <c r="S6" s="388"/>
      <c r="T6" s="388"/>
      <c r="U6" s="389"/>
      <c r="V6" s="274">
        <f t="shared" ref="V6:V14" si="3">SUM(R6:U6)</f>
        <v>0</v>
      </c>
      <c r="W6" s="281">
        <v>2</v>
      </c>
      <c r="X6" s="43">
        <v>4</v>
      </c>
      <c r="Y6" s="284">
        <f t="shared" ref="Y6:Y14" si="4">SUM(J6+Q6+V6+W6)</f>
        <v>6</v>
      </c>
      <c r="Z6" s="285">
        <f t="shared" si="0"/>
        <v>0.66666666666666663</v>
      </c>
      <c r="AA6" s="327">
        <v>1</v>
      </c>
    </row>
    <row r="7" spans="2:27">
      <c r="C7" s="2">
        <v>3</v>
      </c>
      <c r="D7" s="43">
        <v>5</v>
      </c>
      <c r="E7" s="25">
        <v>5</v>
      </c>
      <c r="F7" s="3">
        <v>1.5</v>
      </c>
      <c r="G7" s="3">
        <v>1</v>
      </c>
      <c r="H7" s="4"/>
      <c r="I7" s="267"/>
      <c r="J7" s="274">
        <f t="shared" si="1"/>
        <v>2.5</v>
      </c>
      <c r="K7" s="393"/>
      <c r="L7" s="394"/>
      <c r="M7" s="394"/>
      <c r="N7" s="394"/>
      <c r="O7" s="394"/>
      <c r="P7" s="395"/>
      <c r="Q7" s="274">
        <f t="shared" si="2"/>
        <v>0</v>
      </c>
      <c r="R7" s="387">
        <v>2</v>
      </c>
      <c r="S7" s="388"/>
      <c r="T7" s="388"/>
      <c r="U7" s="389"/>
      <c r="V7" s="274">
        <f t="shared" si="3"/>
        <v>2</v>
      </c>
      <c r="W7" s="281">
        <v>2</v>
      </c>
      <c r="X7" s="43">
        <v>5</v>
      </c>
      <c r="Y7" s="284">
        <f t="shared" si="4"/>
        <v>6.5</v>
      </c>
      <c r="Z7" s="285">
        <f t="shared" si="0"/>
        <v>0.76923076923076927</v>
      </c>
      <c r="AA7" s="327">
        <v>1</v>
      </c>
    </row>
    <row r="8" spans="2:27">
      <c r="C8" s="2">
        <v>4</v>
      </c>
      <c r="D8" s="43">
        <v>4</v>
      </c>
      <c r="E8" s="25">
        <v>4</v>
      </c>
      <c r="F8" s="3">
        <v>1</v>
      </c>
      <c r="G8" s="3"/>
      <c r="H8" s="4"/>
      <c r="I8" s="267"/>
      <c r="J8" s="274">
        <f t="shared" si="1"/>
        <v>1</v>
      </c>
      <c r="K8" s="393"/>
      <c r="L8" s="394"/>
      <c r="M8" s="394"/>
      <c r="N8" s="394"/>
      <c r="O8" s="394">
        <v>1</v>
      </c>
      <c r="P8" s="395"/>
      <c r="Q8" s="274">
        <f t="shared" si="2"/>
        <v>1</v>
      </c>
      <c r="R8" s="387"/>
      <c r="S8" s="388"/>
      <c r="T8" s="388"/>
      <c r="U8" s="389"/>
      <c r="V8" s="274">
        <f t="shared" si="3"/>
        <v>0</v>
      </c>
      <c r="W8" s="281">
        <v>2</v>
      </c>
      <c r="X8" s="43">
        <v>4</v>
      </c>
      <c r="Y8" s="284">
        <f t="shared" si="4"/>
        <v>4</v>
      </c>
      <c r="Z8" s="285">
        <f t="shared" si="0"/>
        <v>1</v>
      </c>
      <c r="AA8" s="327">
        <v>1</v>
      </c>
    </row>
    <row r="9" spans="2:27">
      <c r="C9" s="2">
        <v>5</v>
      </c>
      <c r="D9" s="43">
        <v>4</v>
      </c>
      <c r="E9" s="25">
        <v>4</v>
      </c>
      <c r="F9" s="3">
        <v>1.5</v>
      </c>
      <c r="G9" s="3"/>
      <c r="H9" s="4"/>
      <c r="I9" s="267"/>
      <c r="J9" s="274">
        <f t="shared" si="1"/>
        <v>1.5</v>
      </c>
      <c r="K9" s="393"/>
      <c r="L9" s="394"/>
      <c r="M9" s="394"/>
      <c r="N9" s="394"/>
      <c r="O9" s="394"/>
      <c r="P9" s="395"/>
      <c r="Q9" s="274">
        <f t="shared" si="2"/>
        <v>0</v>
      </c>
      <c r="R9" s="387">
        <v>2</v>
      </c>
      <c r="S9" s="388"/>
      <c r="T9" s="388"/>
      <c r="U9" s="389"/>
      <c r="V9" s="274">
        <f t="shared" si="3"/>
        <v>2</v>
      </c>
      <c r="W9" s="281">
        <v>2</v>
      </c>
      <c r="X9" s="43">
        <v>4</v>
      </c>
      <c r="Y9" s="284">
        <f t="shared" si="4"/>
        <v>5.5</v>
      </c>
      <c r="Z9" s="285">
        <f t="shared" si="0"/>
        <v>0.72727272727272729</v>
      </c>
      <c r="AA9" s="327">
        <v>1</v>
      </c>
    </row>
    <row r="10" spans="2:27">
      <c r="C10" s="2">
        <v>6</v>
      </c>
      <c r="D10" s="43">
        <v>3</v>
      </c>
      <c r="E10" s="25">
        <v>3</v>
      </c>
      <c r="F10" s="3"/>
      <c r="G10" s="3"/>
      <c r="H10" s="4"/>
      <c r="I10" s="267"/>
      <c r="J10" s="274">
        <f t="shared" si="1"/>
        <v>0</v>
      </c>
      <c r="K10" s="393"/>
      <c r="L10" s="394">
        <v>1.5</v>
      </c>
      <c r="M10" s="394"/>
      <c r="N10" s="394"/>
      <c r="O10" s="394"/>
      <c r="P10" s="395"/>
      <c r="Q10" s="274">
        <f t="shared" si="2"/>
        <v>1.5</v>
      </c>
      <c r="R10" s="387"/>
      <c r="S10" s="388"/>
      <c r="T10" s="388"/>
      <c r="U10" s="389"/>
      <c r="V10" s="274">
        <f t="shared" si="3"/>
        <v>0</v>
      </c>
      <c r="W10" s="281">
        <v>2</v>
      </c>
      <c r="X10" s="43">
        <v>3</v>
      </c>
      <c r="Y10" s="284">
        <f t="shared" si="4"/>
        <v>3.5</v>
      </c>
      <c r="Z10" s="285">
        <f t="shared" si="0"/>
        <v>0.8571428571428571</v>
      </c>
      <c r="AA10" s="327">
        <v>1</v>
      </c>
    </row>
    <row r="11" spans="2:27">
      <c r="C11" s="2">
        <v>7</v>
      </c>
      <c r="D11" s="43">
        <v>4</v>
      </c>
      <c r="E11" s="25">
        <v>5</v>
      </c>
      <c r="F11" s="3">
        <v>1</v>
      </c>
      <c r="G11" s="3"/>
      <c r="H11" s="4"/>
      <c r="I11" s="267"/>
      <c r="J11" s="274">
        <f t="shared" si="1"/>
        <v>1</v>
      </c>
      <c r="K11" s="393">
        <v>2.5</v>
      </c>
      <c r="L11" s="394"/>
      <c r="M11" s="394"/>
      <c r="N11" s="394"/>
      <c r="O11" s="394"/>
      <c r="P11" s="395"/>
      <c r="Q11" s="274">
        <f t="shared" si="2"/>
        <v>2.5</v>
      </c>
      <c r="R11" s="387">
        <v>2</v>
      </c>
      <c r="S11" s="388"/>
      <c r="T11" s="388"/>
      <c r="U11" s="389"/>
      <c r="V11" s="274">
        <f t="shared" si="3"/>
        <v>2</v>
      </c>
      <c r="W11" s="281">
        <v>2</v>
      </c>
      <c r="X11" s="43">
        <v>4</v>
      </c>
      <c r="Y11" s="284">
        <f t="shared" si="4"/>
        <v>7.5</v>
      </c>
      <c r="Z11" s="285">
        <f t="shared" si="0"/>
        <v>0.53333333333333333</v>
      </c>
      <c r="AA11" s="327"/>
    </row>
    <row r="12" spans="2:27">
      <c r="C12" s="2">
        <v>8</v>
      </c>
      <c r="D12" s="43">
        <v>3</v>
      </c>
      <c r="E12" s="25">
        <v>2</v>
      </c>
      <c r="F12" s="3"/>
      <c r="G12" s="3"/>
      <c r="H12" s="4"/>
      <c r="I12" s="267"/>
      <c r="J12" s="274">
        <f t="shared" si="1"/>
        <v>0</v>
      </c>
      <c r="K12" s="393">
        <v>1</v>
      </c>
      <c r="L12" s="394"/>
      <c r="M12" s="394"/>
      <c r="N12" s="394"/>
      <c r="O12" s="394"/>
      <c r="P12" s="395"/>
      <c r="Q12" s="274">
        <f t="shared" si="2"/>
        <v>1</v>
      </c>
      <c r="R12" s="387"/>
      <c r="S12" s="388"/>
      <c r="T12" s="388"/>
      <c r="U12" s="389"/>
      <c r="V12" s="274">
        <f t="shared" si="3"/>
        <v>0</v>
      </c>
      <c r="W12" s="281">
        <v>1</v>
      </c>
      <c r="X12" s="43">
        <v>3</v>
      </c>
      <c r="Y12" s="284">
        <f t="shared" si="4"/>
        <v>2</v>
      </c>
      <c r="Z12" s="285">
        <f t="shared" si="0"/>
        <v>1.5</v>
      </c>
      <c r="AA12" s="327">
        <v>1</v>
      </c>
    </row>
    <row r="13" spans="2:27" ht="15" thickBot="1">
      <c r="C13" s="158">
        <v>9</v>
      </c>
      <c r="D13" s="61">
        <v>4</v>
      </c>
      <c r="E13" s="159">
        <v>3</v>
      </c>
      <c r="F13" s="383">
        <v>1.5</v>
      </c>
      <c r="G13" s="160">
        <v>1</v>
      </c>
      <c r="H13" s="161"/>
      <c r="I13" s="268"/>
      <c r="J13" s="274">
        <f t="shared" si="1"/>
        <v>2.5</v>
      </c>
      <c r="K13" s="396"/>
      <c r="L13" s="397"/>
      <c r="M13" s="397"/>
      <c r="N13" s="397"/>
      <c r="O13" s="397"/>
      <c r="P13" s="398"/>
      <c r="Q13" s="274">
        <f t="shared" si="2"/>
        <v>0</v>
      </c>
      <c r="R13" s="399"/>
      <c r="S13" s="382"/>
      <c r="T13" s="382"/>
      <c r="U13" s="400"/>
      <c r="V13" s="274">
        <f t="shared" si="3"/>
        <v>0</v>
      </c>
      <c r="W13" s="282">
        <v>1</v>
      </c>
      <c r="X13" s="61">
        <v>4</v>
      </c>
      <c r="Y13" s="295">
        <f t="shared" si="4"/>
        <v>3.5</v>
      </c>
      <c r="Z13" s="309">
        <f t="shared" si="0"/>
        <v>1.1428571428571428</v>
      </c>
      <c r="AA13" s="327">
        <v>1</v>
      </c>
    </row>
    <row r="14" spans="2:27" ht="15" thickBot="1">
      <c r="C14" s="37" t="s">
        <v>20</v>
      </c>
      <c r="D14" s="38">
        <f>SUM(D5:D13)</f>
        <v>35</v>
      </c>
      <c r="E14" s="38">
        <f>SUM(E5:E13)</f>
        <v>34</v>
      </c>
      <c r="F14" s="38">
        <f t="shared" ref="F14:N14" si="5">SUM(F5:F13)</f>
        <v>10.5</v>
      </c>
      <c r="G14" s="38">
        <f t="shared" si="5"/>
        <v>2</v>
      </c>
      <c r="H14" s="38">
        <f t="shared" si="5"/>
        <v>0</v>
      </c>
      <c r="I14" s="38">
        <f t="shared" si="5"/>
        <v>0</v>
      </c>
      <c r="J14" s="273">
        <f>SUM(J5:J13)</f>
        <v>12.5</v>
      </c>
      <c r="K14" s="38">
        <f t="shared" si="5"/>
        <v>3.5</v>
      </c>
      <c r="L14" s="38">
        <f t="shared" si="5"/>
        <v>3</v>
      </c>
      <c r="M14" s="38">
        <f t="shared" si="5"/>
        <v>1</v>
      </c>
      <c r="N14" s="38">
        <f t="shared" si="5"/>
        <v>0</v>
      </c>
      <c r="O14" s="38">
        <f>SUM(O5:O13)</f>
        <v>1</v>
      </c>
      <c r="P14" s="38">
        <f t="shared" ref="P14:U14" si="6">SUM(P5:P13)</f>
        <v>0</v>
      </c>
      <c r="Q14" s="274">
        <f t="shared" si="2"/>
        <v>8.5</v>
      </c>
      <c r="R14" s="38">
        <f t="shared" si="6"/>
        <v>6</v>
      </c>
      <c r="S14" s="38">
        <f t="shared" si="6"/>
        <v>0</v>
      </c>
      <c r="T14" s="38">
        <f t="shared" si="6"/>
        <v>0</v>
      </c>
      <c r="U14" s="38">
        <f t="shared" si="6"/>
        <v>0</v>
      </c>
      <c r="V14" s="274">
        <f t="shared" si="3"/>
        <v>6</v>
      </c>
      <c r="W14" s="37">
        <f>SUM(W5:W13)</f>
        <v>16</v>
      </c>
      <c r="X14" s="38">
        <f>SUM(X5:X13)</f>
        <v>35</v>
      </c>
      <c r="Y14" s="252">
        <f t="shared" si="4"/>
        <v>43</v>
      </c>
      <c r="Z14" s="419">
        <f>SUM(Z5:Z13)/9</f>
        <v>0.898376931710265</v>
      </c>
      <c r="AA14" s="328">
        <f>SUM(AA5:AA13)</f>
        <v>8</v>
      </c>
    </row>
    <row r="15" spans="2:27" ht="15" thickBot="1">
      <c r="C15" s="15"/>
      <c r="D15" s="16"/>
      <c r="E15" s="16"/>
      <c r="F15" s="195">
        <v>7</v>
      </c>
      <c r="G15" s="17">
        <v>2</v>
      </c>
      <c r="H15" s="17">
        <v>0</v>
      </c>
      <c r="I15" s="17">
        <v>0</v>
      </c>
      <c r="J15" s="314">
        <f>SUM(F15:I15)</f>
        <v>9</v>
      </c>
      <c r="K15" s="17">
        <v>2</v>
      </c>
      <c r="L15" s="17">
        <v>2</v>
      </c>
      <c r="M15" s="17">
        <v>1</v>
      </c>
      <c r="N15" s="17">
        <v>0</v>
      </c>
      <c r="O15" s="17">
        <v>1</v>
      </c>
      <c r="P15" s="362">
        <v>0</v>
      </c>
      <c r="Q15" s="275">
        <f>SUM(K15:P15)</f>
        <v>6</v>
      </c>
      <c r="R15" s="17">
        <v>3</v>
      </c>
      <c r="S15" s="17">
        <v>0</v>
      </c>
      <c r="T15" s="17">
        <v>0</v>
      </c>
      <c r="U15" s="17"/>
      <c r="V15" s="275">
        <f>SUM(R15:U15)</f>
        <v>3</v>
      </c>
      <c r="W15" s="250">
        <v>9</v>
      </c>
      <c r="X15" s="168"/>
      <c r="Y15" s="168"/>
      <c r="Z15" s="285"/>
      <c r="AA15" s="336">
        <v>9</v>
      </c>
    </row>
    <row r="16" spans="2:27" ht="15" thickBot="1">
      <c r="C16" s="21"/>
      <c r="D16" s="14"/>
      <c r="E16" s="14"/>
      <c r="F16" s="94">
        <f t="shared" ref="F16:V16" si="7">SUM(F15/F14)</f>
        <v>0.66666666666666663</v>
      </c>
      <c r="G16" s="94">
        <f t="shared" si="7"/>
        <v>1</v>
      </c>
      <c r="H16" s="94" t="e">
        <f t="shared" si="7"/>
        <v>#DIV/0!</v>
      </c>
      <c r="I16" s="94" t="e">
        <f t="shared" si="7"/>
        <v>#DIV/0!</v>
      </c>
      <c r="J16" s="276">
        <f t="shared" si="7"/>
        <v>0.72</v>
      </c>
      <c r="K16" s="152">
        <f t="shared" si="7"/>
        <v>0.5714285714285714</v>
      </c>
      <c r="L16" s="94">
        <f t="shared" si="7"/>
        <v>0.66666666666666663</v>
      </c>
      <c r="M16" s="94">
        <f t="shared" si="7"/>
        <v>1</v>
      </c>
      <c r="N16" s="94" t="e">
        <f t="shared" si="7"/>
        <v>#DIV/0!</v>
      </c>
      <c r="O16" s="94">
        <f t="shared" si="7"/>
        <v>1</v>
      </c>
      <c r="P16" s="94" t="e">
        <f t="shared" si="7"/>
        <v>#DIV/0!</v>
      </c>
      <c r="Q16" s="276">
        <f t="shared" si="7"/>
        <v>0.70588235294117652</v>
      </c>
      <c r="R16" s="152">
        <f t="shared" si="7"/>
        <v>0.5</v>
      </c>
      <c r="S16" s="94" t="e">
        <f t="shared" si="7"/>
        <v>#DIV/0!</v>
      </c>
      <c r="T16" s="94" t="e">
        <f t="shared" si="7"/>
        <v>#DIV/0!</v>
      </c>
      <c r="U16" s="94" t="e">
        <f t="shared" si="7"/>
        <v>#DIV/0!</v>
      </c>
      <c r="V16" s="276">
        <f t="shared" si="7"/>
        <v>0.5</v>
      </c>
      <c r="W16" s="418">
        <f>SUM(W14/W15)</f>
        <v>1.7777777777777777</v>
      </c>
      <c r="X16" s="312">
        <f>SUM(J16+Q16+V16)/3</f>
        <v>0.6419607843137255</v>
      </c>
      <c r="Y16" s="29" t="s">
        <v>35</v>
      </c>
      <c r="Z16" s="285"/>
      <c r="AA16" s="326">
        <f>SUM(AA14/AA15)</f>
        <v>0.88888888888888884</v>
      </c>
    </row>
    <row r="18" spans="2:20" ht="15" thickBot="1"/>
    <row r="19" spans="2:20" ht="15" thickBot="1">
      <c r="L19" s="37" t="s">
        <v>54</v>
      </c>
      <c r="M19" s="38" t="s">
        <v>158</v>
      </c>
      <c r="N19" s="38" t="s">
        <v>110</v>
      </c>
      <c r="O19" s="401" t="s">
        <v>171</v>
      </c>
      <c r="P19" s="409" t="s">
        <v>17</v>
      </c>
      <c r="Q19" s="168"/>
      <c r="R19" s="168"/>
      <c r="S19" s="369"/>
      <c r="T19" s="369"/>
    </row>
    <row r="20" spans="2:20">
      <c r="L20" s="406">
        <v>0</v>
      </c>
      <c r="M20" s="402" t="s">
        <v>172</v>
      </c>
      <c r="N20" s="402" t="s">
        <v>161</v>
      </c>
      <c r="O20" s="403" t="s">
        <v>164</v>
      </c>
      <c r="P20" s="410" t="s">
        <v>173</v>
      </c>
      <c r="Q20" s="168"/>
      <c r="R20" s="168"/>
      <c r="S20" s="369"/>
      <c r="T20" s="369"/>
    </row>
    <row r="21" spans="2:20">
      <c r="L21" s="407">
        <v>1</v>
      </c>
      <c r="M21" s="402" t="s">
        <v>159</v>
      </c>
      <c r="N21" s="402" t="s">
        <v>162</v>
      </c>
      <c r="O21" s="403" t="s">
        <v>166</v>
      </c>
      <c r="P21" s="410" t="s">
        <v>174</v>
      </c>
      <c r="Q21" s="168"/>
      <c r="R21" s="168"/>
      <c r="S21" s="369"/>
      <c r="T21" s="369"/>
    </row>
    <row r="22" spans="2:20">
      <c r="L22" s="407">
        <v>1.5</v>
      </c>
      <c r="M22" s="402" t="s">
        <v>45</v>
      </c>
      <c r="N22" s="402" t="s">
        <v>165</v>
      </c>
      <c r="O22" s="403" t="s">
        <v>167</v>
      </c>
      <c r="P22" s="410"/>
      <c r="Q22" s="168"/>
      <c r="R22" s="168"/>
      <c r="S22" s="369"/>
      <c r="T22" s="369"/>
    </row>
    <row r="23" spans="2:20">
      <c r="L23" s="407">
        <v>2</v>
      </c>
      <c r="M23" s="402" t="s">
        <v>160</v>
      </c>
      <c r="N23" s="402" t="s">
        <v>163</v>
      </c>
      <c r="O23" s="403" t="s">
        <v>168</v>
      </c>
      <c r="P23" s="410" t="s">
        <v>175</v>
      </c>
      <c r="Q23" s="168"/>
      <c r="R23" s="168"/>
      <c r="S23" s="168"/>
      <c r="T23" s="168"/>
    </row>
    <row r="24" spans="2:20">
      <c r="L24" s="407">
        <v>2.5</v>
      </c>
      <c r="M24" s="402" t="s">
        <v>88</v>
      </c>
      <c r="N24" s="402" t="s">
        <v>88</v>
      </c>
      <c r="O24" s="403" t="s">
        <v>169</v>
      </c>
      <c r="P24" s="411"/>
    </row>
    <row r="25" spans="2:20" ht="15" thickBot="1">
      <c r="L25" s="408">
        <v>3</v>
      </c>
      <c r="M25" s="404" t="s">
        <v>91</v>
      </c>
      <c r="N25" s="404" t="s">
        <v>91</v>
      </c>
      <c r="O25" s="405" t="s">
        <v>170</v>
      </c>
      <c r="P25" s="412" t="s">
        <v>176</v>
      </c>
    </row>
    <row r="32" spans="2:20">
      <c r="B32" s="63"/>
      <c r="C32" s="63"/>
      <c r="D32" s="23"/>
      <c r="E32" s="23"/>
      <c r="F32" s="23"/>
      <c r="G32" s="23"/>
      <c r="H32" s="2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</row>
    <row r="33" spans="2:20">
      <c r="B33" s="63"/>
      <c r="C33" s="63"/>
      <c r="D33" s="23"/>
      <c r="E33" s="23"/>
      <c r="F33" s="23"/>
      <c r="G33" s="23"/>
      <c r="H33" s="2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</row>
    <row r="34" spans="2:20">
      <c r="B34" s="63"/>
      <c r="C34" s="63"/>
      <c r="D34" s="23"/>
      <c r="E34" s="23"/>
      <c r="F34" s="23"/>
      <c r="G34" s="23"/>
      <c r="H34" s="2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</row>
    <row r="35" spans="2:20">
      <c r="B35" s="63"/>
      <c r="C35" s="63"/>
      <c r="D35" s="23"/>
      <c r="E35" s="23"/>
      <c r="F35" s="23"/>
      <c r="G35" s="23"/>
      <c r="H35" s="2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</row>
    <row r="36" spans="2:20">
      <c r="B36" s="63"/>
      <c r="C36" s="63"/>
      <c r="D36" s="23"/>
      <c r="E36" s="23"/>
      <c r="F36" s="23"/>
      <c r="G36" s="23"/>
      <c r="H36" s="2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</row>
    <row r="37" spans="2:20">
      <c r="B37" s="63"/>
      <c r="C37" s="63"/>
      <c r="D37" s="23"/>
      <c r="E37" s="23"/>
      <c r="F37" s="23"/>
      <c r="G37" s="23"/>
      <c r="H37" s="2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</row>
    <row r="38" spans="2:20">
      <c r="B38" s="63"/>
      <c r="C38" s="63"/>
      <c r="D38" s="23"/>
      <c r="E38" s="23"/>
      <c r="F38" s="23"/>
      <c r="G38" s="23"/>
      <c r="H38" s="2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</row>
    <row r="39" spans="2:20">
      <c r="B39" s="63"/>
      <c r="C39" s="63"/>
      <c r="D39" s="23"/>
      <c r="E39" s="23"/>
      <c r="F39" s="23"/>
      <c r="G39" s="23"/>
      <c r="H39" s="2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</row>
    <row r="40" spans="2:20">
      <c r="B40" s="63"/>
      <c r="C40" s="63"/>
      <c r="D40" s="22"/>
      <c r="E40" s="22"/>
      <c r="F40" s="22"/>
      <c r="G40" s="22"/>
      <c r="H40" s="2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</row>
    <row r="41" spans="2:20">
      <c r="B41" s="63"/>
      <c r="C41" s="63"/>
      <c r="D41" s="23"/>
      <c r="E41" s="23"/>
      <c r="F41" s="23"/>
      <c r="G41" s="23"/>
      <c r="H41" s="2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</row>
    <row r="42" spans="2:20">
      <c r="B42" s="63"/>
      <c r="C42" s="63"/>
      <c r="D42" s="81"/>
      <c r="E42" s="81"/>
      <c r="F42" s="81"/>
      <c r="G42" s="81"/>
      <c r="H42" s="81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</row>
    <row r="43" spans="2:20">
      <c r="B43" s="63"/>
      <c r="C43" s="63"/>
      <c r="D43" s="23"/>
      <c r="E43" s="413"/>
      <c r="F43" s="23"/>
      <c r="G43" s="23"/>
      <c r="H43" s="2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</row>
    <row r="44" spans="2:20">
      <c r="B44" s="63"/>
      <c r="C44" s="63"/>
      <c r="D44" s="23"/>
      <c r="E44" s="22"/>
      <c r="F44" s="23"/>
      <c r="G44" s="414"/>
      <c r="H44" s="2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</row>
    <row r="45" spans="2:20">
      <c r="B45" s="63"/>
      <c r="C45" s="63"/>
      <c r="D45" s="23"/>
      <c r="E45" s="22"/>
      <c r="F45" s="23"/>
      <c r="G45" s="414"/>
      <c r="H45" s="2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</row>
    <row r="46" spans="2:20">
      <c r="B46" s="63"/>
      <c r="C46" s="63"/>
      <c r="D46" s="23"/>
      <c r="E46" s="22"/>
      <c r="F46" s="23"/>
      <c r="G46" s="414"/>
      <c r="H46" s="2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</row>
    <row r="47" spans="2:20">
      <c r="B47" s="63"/>
      <c r="C47" s="63"/>
      <c r="D47" s="23"/>
      <c r="E47" s="22"/>
      <c r="F47" s="23"/>
      <c r="G47" s="414"/>
      <c r="H47" s="2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</row>
    <row r="48" spans="2:20">
      <c r="B48" s="63"/>
      <c r="C48" s="63"/>
      <c r="D48" s="23"/>
      <c r="E48" s="22"/>
      <c r="F48" s="23"/>
      <c r="G48" s="414"/>
      <c r="H48" s="2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</row>
    <row r="49" spans="2:20">
      <c r="B49" s="63"/>
      <c r="C49" s="63"/>
      <c r="D49" s="23"/>
      <c r="E49" s="22"/>
      <c r="F49" s="23"/>
      <c r="G49" s="414"/>
      <c r="H49" s="2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</row>
    <row r="50" spans="2:20">
      <c r="B50" s="63"/>
      <c r="C50" s="63"/>
      <c r="D50" s="23"/>
      <c r="E50" s="22"/>
      <c r="F50" s="23"/>
      <c r="G50" s="414"/>
      <c r="H50" s="2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</row>
    <row r="51" spans="2:20">
      <c r="B51" s="63"/>
      <c r="C51" s="63"/>
      <c r="D51" s="23"/>
      <c r="E51" s="22"/>
      <c r="F51" s="23"/>
      <c r="G51" s="414"/>
      <c r="H51" s="2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</row>
    <row r="52" spans="2:20">
      <c r="B52" s="63"/>
      <c r="C52" s="63"/>
      <c r="D52" s="23"/>
      <c r="E52" s="22"/>
      <c r="F52" s="23"/>
      <c r="G52" s="414"/>
      <c r="H52" s="2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</row>
    <row r="53" spans="2:20">
      <c r="B53" s="63"/>
      <c r="C53" s="63"/>
      <c r="D53" s="22"/>
      <c r="E53" s="22"/>
      <c r="F53" s="23"/>
      <c r="G53" s="414"/>
      <c r="H53" s="2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</row>
    <row r="54" spans="2:20">
      <c r="B54" s="63"/>
      <c r="C54" s="63"/>
      <c r="D54" s="23"/>
      <c r="E54" s="80"/>
      <c r="F54" s="80"/>
      <c r="G54" s="414"/>
      <c r="H54" s="415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</row>
    <row r="55" spans="2:20">
      <c r="B55" s="63"/>
      <c r="C55" s="63"/>
      <c r="D55" s="82"/>
      <c r="E55" s="416"/>
      <c r="F55" s="23"/>
      <c r="G55" s="414"/>
      <c r="H55" s="417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</row>
    <row r="56" spans="2:20"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</row>
    <row r="57" spans="2:20"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</row>
    <row r="58" spans="2:20"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</row>
    <row r="59" spans="2:20"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</row>
    <row r="60" spans="2:20"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</row>
    <row r="61" spans="2:20"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AC68C-9BEA-408B-9202-7C451FFA7ADC}">
  <dimension ref="B3:Z25"/>
  <sheetViews>
    <sheetView workbookViewId="0">
      <selection activeCell="Z4" sqref="Z4:Z16"/>
    </sheetView>
  </sheetViews>
  <sheetFormatPr defaultRowHeight="14.5"/>
  <cols>
    <col min="1" max="1" width="4.1796875" customWidth="1"/>
    <col min="22" max="22" width="13.26953125" customWidth="1"/>
    <col min="23" max="23" width="12.7265625" customWidth="1"/>
    <col min="24" max="24" width="13.81640625" customWidth="1"/>
    <col min="25" max="25" width="14.453125" customWidth="1"/>
    <col min="26" max="26" width="12.453125" customWidth="1"/>
  </cols>
  <sheetData>
    <row r="3" spans="2:26" ht="15" thickBot="1"/>
    <row r="4" spans="2:26" ht="15" thickBot="1">
      <c r="B4" s="375" t="s">
        <v>0</v>
      </c>
      <c r="C4" s="376" t="s">
        <v>1</v>
      </c>
      <c r="D4" s="376" t="s">
        <v>2</v>
      </c>
      <c r="E4" s="376" t="s">
        <v>3</v>
      </c>
      <c r="F4" s="376" t="s">
        <v>126</v>
      </c>
      <c r="G4" s="376" t="s">
        <v>127</v>
      </c>
      <c r="H4" s="377" t="s">
        <v>128</v>
      </c>
      <c r="I4" s="378" t="s">
        <v>133</v>
      </c>
      <c r="J4" s="374" t="s">
        <v>129</v>
      </c>
      <c r="K4" s="376">
        <v>5</v>
      </c>
      <c r="L4" s="376" t="s">
        <v>8</v>
      </c>
      <c r="M4" s="376" t="s">
        <v>9</v>
      </c>
      <c r="N4" s="376" t="s">
        <v>10</v>
      </c>
      <c r="O4" s="377" t="s">
        <v>11</v>
      </c>
      <c r="P4" s="378" t="s">
        <v>134</v>
      </c>
      <c r="Q4" s="374" t="s">
        <v>12</v>
      </c>
      <c r="R4" s="376" t="s">
        <v>44</v>
      </c>
      <c r="S4" s="376" t="s">
        <v>14</v>
      </c>
      <c r="T4" s="377" t="s">
        <v>43</v>
      </c>
      <c r="U4" s="378" t="s">
        <v>135</v>
      </c>
      <c r="V4" s="374" t="s">
        <v>157</v>
      </c>
      <c r="W4" s="379" t="s">
        <v>18</v>
      </c>
      <c r="X4" s="377" t="s">
        <v>19</v>
      </c>
      <c r="Y4" s="378" t="s">
        <v>21</v>
      </c>
      <c r="Z4" s="328" t="s">
        <v>16</v>
      </c>
    </row>
    <row r="5" spans="2:26">
      <c r="B5" s="75">
        <v>1</v>
      </c>
      <c r="C5" s="62">
        <v>4</v>
      </c>
      <c r="D5" s="76">
        <v>5</v>
      </c>
      <c r="E5" s="77">
        <v>1</v>
      </c>
      <c r="F5" s="77">
        <v>2</v>
      </c>
      <c r="G5" s="66"/>
      <c r="H5" s="266"/>
      <c r="I5" s="274">
        <f>SUM(E5:H5)</f>
        <v>3</v>
      </c>
      <c r="J5" s="390"/>
      <c r="K5" s="391"/>
      <c r="L5" s="391"/>
      <c r="M5" s="391"/>
      <c r="N5" s="391"/>
      <c r="O5" s="392"/>
      <c r="P5" s="274">
        <f>SUM(J5:O5)</f>
        <v>0</v>
      </c>
      <c r="Q5" s="384">
        <v>2</v>
      </c>
      <c r="R5" s="385"/>
      <c r="S5" s="385"/>
      <c r="T5" s="386"/>
      <c r="U5" s="274">
        <f>SUM(Q5:T5)</f>
        <v>2</v>
      </c>
      <c r="V5" s="280">
        <v>2</v>
      </c>
      <c r="W5" s="62">
        <v>4</v>
      </c>
      <c r="X5" s="284">
        <f>SUM(I5+P5+U5+V5)</f>
        <v>7</v>
      </c>
      <c r="Y5" s="285">
        <f t="shared" ref="Y5:Y13" si="0">SUM(W5/X5)</f>
        <v>0.5714285714285714</v>
      </c>
      <c r="Z5" s="327"/>
    </row>
    <row r="6" spans="2:26">
      <c r="B6" s="2">
        <v>2</v>
      </c>
      <c r="C6" s="43">
        <v>5</v>
      </c>
      <c r="D6" s="25">
        <v>6</v>
      </c>
      <c r="E6" s="3">
        <v>2</v>
      </c>
      <c r="F6" s="3"/>
      <c r="G6" s="4">
        <v>2</v>
      </c>
      <c r="H6" s="267"/>
      <c r="I6" s="274">
        <f t="shared" ref="I6:I13" si="1">SUM(E6:H6)</f>
        <v>4</v>
      </c>
      <c r="J6" s="393"/>
      <c r="K6" s="394"/>
      <c r="L6" s="394">
        <v>1</v>
      </c>
      <c r="M6" s="394"/>
      <c r="N6" s="394"/>
      <c r="O6" s="395"/>
      <c r="P6" s="274">
        <f t="shared" ref="P6:P14" si="2">SUM(J6:O6)</f>
        <v>1</v>
      </c>
      <c r="Q6" s="387">
        <v>1</v>
      </c>
      <c r="R6" s="388"/>
      <c r="S6" s="388"/>
      <c r="T6" s="389"/>
      <c r="U6" s="274">
        <f t="shared" ref="U6:U14" si="3">SUM(Q6:T6)</f>
        <v>1</v>
      </c>
      <c r="V6" s="281">
        <v>2</v>
      </c>
      <c r="W6" s="43">
        <v>5</v>
      </c>
      <c r="X6" s="284">
        <f t="shared" ref="X6:X14" si="4">SUM(I6+P6+U6+V6)</f>
        <v>8</v>
      </c>
      <c r="Y6" s="285">
        <f t="shared" si="0"/>
        <v>0.625</v>
      </c>
      <c r="Z6" s="327"/>
    </row>
    <row r="7" spans="2:26">
      <c r="B7" s="2">
        <v>3</v>
      </c>
      <c r="C7" s="43">
        <v>3</v>
      </c>
      <c r="D7" s="25">
        <v>3</v>
      </c>
      <c r="E7" s="3"/>
      <c r="F7" s="3"/>
      <c r="G7" s="4"/>
      <c r="H7" s="267"/>
      <c r="I7" s="274">
        <f t="shared" si="1"/>
        <v>0</v>
      </c>
      <c r="J7" s="393"/>
      <c r="K7" s="394"/>
      <c r="L7" s="394">
        <v>1.5</v>
      </c>
      <c r="M7" s="394"/>
      <c r="N7" s="394"/>
      <c r="O7" s="395"/>
      <c r="P7" s="274">
        <f t="shared" si="2"/>
        <v>1.5</v>
      </c>
      <c r="Q7" s="387"/>
      <c r="R7" s="388"/>
      <c r="S7" s="388">
        <v>2</v>
      </c>
      <c r="T7" s="389"/>
      <c r="U7" s="274">
        <f t="shared" si="3"/>
        <v>2</v>
      </c>
      <c r="V7" s="281">
        <v>2</v>
      </c>
      <c r="W7" s="43">
        <v>3</v>
      </c>
      <c r="X7" s="284">
        <f t="shared" si="4"/>
        <v>5.5</v>
      </c>
      <c r="Y7" s="285">
        <f t="shared" si="0"/>
        <v>0.54545454545454541</v>
      </c>
      <c r="Z7" s="327"/>
    </row>
    <row r="8" spans="2:26">
      <c r="B8" s="2">
        <v>4</v>
      </c>
      <c r="C8" s="43">
        <v>4</v>
      </c>
      <c r="D8" s="25">
        <v>5</v>
      </c>
      <c r="E8" s="3">
        <v>1</v>
      </c>
      <c r="F8" s="3"/>
      <c r="G8" s="4">
        <v>2</v>
      </c>
      <c r="H8" s="267"/>
      <c r="I8" s="274">
        <f t="shared" si="1"/>
        <v>3</v>
      </c>
      <c r="J8" s="393"/>
      <c r="K8" s="394"/>
      <c r="L8" s="394"/>
      <c r="M8" s="394"/>
      <c r="N8" s="394"/>
      <c r="O8" s="395"/>
      <c r="P8" s="274">
        <f t="shared" si="2"/>
        <v>0</v>
      </c>
      <c r="Q8" s="387">
        <v>2</v>
      </c>
      <c r="R8" s="388"/>
      <c r="S8" s="388"/>
      <c r="T8" s="389"/>
      <c r="U8" s="274">
        <f t="shared" si="3"/>
        <v>2</v>
      </c>
      <c r="V8" s="281">
        <v>2</v>
      </c>
      <c r="W8" s="43">
        <v>4</v>
      </c>
      <c r="X8" s="284">
        <f t="shared" si="4"/>
        <v>7</v>
      </c>
      <c r="Y8" s="285">
        <f t="shared" si="0"/>
        <v>0.5714285714285714</v>
      </c>
      <c r="Z8" s="327"/>
    </row>
    <row r="9" spans="2:26">
      <c r="B9" s="2">
        <v>5</v>
      </c>
      <c r="C9" s="43">
        <v>4</v>
      </c>
      <c r="D9" s="25">
        <v>4</v>
      </c>
      <c r="E9" s="3">
        <v>1</v>
      </c>
      <c r="F9" s="3"/>
      <c r="G9" s="4"/>
      <c r="H9" s="267"/>
      <c r="I9" s="274">
        <f t="shared" si="1"/>
        <v>1</v>
      </c>
      <c r="J9" s="393"/>
      <c r="K9" s="394"/>
      <c r="L9" s="394"/>
      <c r="M9" s="394"/>
      <c r="N9" s="394"/>
      <c r="O9" s="395">
        <v>2</v>
      </c>
      <c r="P9" s="274">
        <f t="shared" si="2"/>
        <v>2</v>
      </c>
      <c r="Q9" s="387"/>
      <c r="R9" s="388"/>
      <c r="S9" s="388">
        <v>2</v>
      </c>
      <c r="T9" s="389"/>
      <c r="U9" s="274">
        <f t="shared" si="3"/>
        <v>2</v>
      </c>
      <c r="V9" s="281">
        <v>1</v>
      </c>
      <c r="W9" s="43">
        <v>4</v>
      </c>
      <c r="X9" s="284">
        <f t="shared" si="4"/>
        <v>6</v>
      </c>
      <c r="Y9" s="285">
        <f t="shared" si="0"/>
        <v>0.66666666666666663</v>
      </c>
      <c r="Z9" s="327"/>
    </row>
    <row r="10" spans="2:26">
      <c r="B10" s="2">
        <v>6</v>
      </c>
      <c r="C10" s="43">
        <v>5</v>
      </c>
      <c r="D10" s="25">
        <v>5</v>
      </c>
      <c r="E10" s="3">
        <v>1</v>
      </c>
      <c r="F10" s="3"/>
      <c r="G10" s="4">
        <v>1</v>
      </c>
      <c r="H10" s="267"/>
      <c r="I10" s="274">
        <f t="shared" si="1"/>
        <v>2</v>
      </c>
      <c r="J10" s="393"/>
      <c r="K10" s="394"/>
      <c r="L10" s="394"/>
      <c r="M10" s="394"/>
      <c r="N10" s="394"/>
      <c r="O10" s="395"/>
      <c r="P10" s="274">
        <f t="shared" si="2"/>
        <v>0</v>
      </c>
      <c r="Q10" s="387"/>
      <c r="R10" s="388">
        <v>1</v>
      </c>
      <c r="S10" s="388"/>
      <c r="T10" s="389"/>
      <c r="U10" s="274">
        <f t="shared" si="3"/>
        <v>1</v>
      </c>
      <c r="V10" s="281">
        <v>2</v>
      </c>
      <c r="W10" s="43">
        <v>5</v>
      </c>
      <c r="X10" s="284">
        <f t="shared" si="4"/>
        <v>5</v>
      </c>
      <c r="Y10" s="285">
        <f t="shared" si="0"/>
        <v>1</v>
      </c>
      <c r="Z10" s="327">
        <v>1</v>
      </c>
    </row>
    <row r="11" spans="2:26">
      <c r="B11" s="2">
        <v>7</v>
      </c>
      <c r="C11" s="43">
        <v>4</v>
      </c>
      <c r="D11" s="25">
        <v>5</v>
      </c>
      <c r="E11" s="3">
        <v>1</v>
      </c>
      <c r="F11" s="3"/>
      <c r="G11" s="4">
        <v>2</v>
      </c>
      <c r="H11" s="267"/>
      <c r="I11" s="274">
        <f t="shared" si="1"/>
        <v>3</v>
      </c>
      <c r="J11" s="393"/>
      <c r="K11" s="394"/>
      <c r="L11" s="394"/>
      <c r="M11" s="394"/>
      <c r="N11" s="394"/>
      <c r="O11" s="395"/>
      <c r="P11" s="274">
        <f t="shared" si="2"/>
        <v>0</v>
      </c>
      <c r="Q11" s="387"/>
      <c r="R11" s="388"/>
      <c r="S11" s="388">
        <v>2</v>
      </c>
      <c r="T11" s="389"/>
      <c r="U11" s="274">
        <f t="shared" si="3"/>
        <v>2</v>
      </c>
      <c r="V11" s="281">
        <v>2</v>
      </c>
      <c r="W11" s="43">
        <v>4</v>
      </c>
      <c r="X11" s="284">
        <f t="shared" si="4"/>
        <v>7</v>
      </c>
      <c r="Y11" s="285">
        <f t="shared" si="0"/>
        <v>0.5714285714285714</v>
      </c>
      <c r="Z11" s="327"/>
    </row>
    <row r="12" spans="2:26">
      <c r="B12" s="2">
        <v>8</v>
      </c>
      <c r="C12" s="43">
        <v>3</v>
      </c>
      <c r="D12" s="25">
        <v>4</v>
      </c>
      <c r="E12" s="3"/>
      <c r="F12" s="3"/>
      <c r="G12" s="4"/>
      <c r="H12" s="267"/>
      <c r="I12" s="274">
        <f t="shared" si="1"/>
        <v>0</v>
      </c>
      <c r="J12" s="393"/>
      <c r="K12" s="394"/>
      <c r="L12" s="394">
        <v>1.5</v>
      </c>
      <c r="M12" s="394"/>
      <c r="N12" s="394"/>
      <c r="O12" s="395"/>
      <c r="P12" s="274">
        <f t="shared" si="2"/>
        <v>1.5</v>
      </c>
      <c r="Q12" s="387"/>
      <c r="R12" s="388"/>
      <c r="S12" s="388">
        <v>1.5</v>
      </c>
      <c r="T12" s="389"/>
      <c r="U12" s="274">
        <f t="shared" si="3"/>
        <v>1.5</v>
      </c>
      <c r="V12" s="281">
        <v>1</v>
      </c>
      <c r="W12" s="43">
        <v>3</v>
      </c>
      <c r="X12" s="284">
        <f t="shared" si="4"/>
        <v>4</v>
      </c>
      <c r="Y12" s="285">
        <f t="shared" si="0"/>
        <v>0.75</v>
      </c>
      <c r="Z12" s="327"/>
    </row>
    <row r="13" spans="2:26" ht="15" thickBot="1">
      <c r="B13" s="158">
        <v>9</v>
      </c>
      <c r="C13" s="61">
        <v>4</v>
      </c>
      <c r="D13" s="159">
        <v>4</v>
      </c>
      <c r="E13" s="383">
        <v>1</v>
      </c>
      <c r="F13" s="160"/>
      <c r="G13" s="161"/>
      <c r="H13" s="268"/>
      <c r="I13" s="274">
        <f t="shared" si="1"/>
        <v>1</v>
      </c>
      <c r="J13" s="396"/>
      <c r="K13" s="397"/>
      <c r="L13" s="397"/>
      <c r="M13" s="397"/>
      <c r="N13" s="397">
        <v>1</v>
      </c>
      <c r="O13" s="398"/>
      <c r="P13" s="274">
        <f t="shared" si="2"/>
        <v>1</v>
      </c>
      <c r="Q13" s="399"/>
      <c r="R13" s="382"/>
      <c r="S13" s="382"/>
      <c r="T13" s="400"/>
      <c r="U13" s="274">
        <f t="shared" si="3"/>
        <v>0</v>
      </c>
      <c r="V13" s="282">
        <v>2</v>
      </c>
      <c r="W13" s="61">
        <v>4</v>
      </c>
      <c r="X13" s="295">
        <f t="shared" si="4"/>
        <v>4</v>
      </c>
      <c r="Y13" s="309">
        <f t="shared" si="0"/>
        <v>1</v>
      </c>
      <c r="Z13" s="327">
        <v>1</v>
      </c>
    </row>
    <row r="14" spans="2:26" ht="15" thickBot="1">
      <c r="B14" s="37" t="s">
        <v>20</v>
      </c>
      <c r="C14" s="38">
        <f>SUM(C5:C13)</f>
        <v>36</v>
      </c>
      <c r="D14" s="38">
        <f>SUM(D5:D13)</f>
        <v>41</v>
      </c>
      <c r="E14" s="38">
        <f t="shared" ref="E14:M14" si="5">SUM(E5:E13)</f>
        <v>8</v>
      </c>
      <c r="F14" s="38">
        <f t="shared" si="5"/>
        <v>2</v>
      </c>
      <c r="G14" s="38">
        <f t="shared" si="5"/>
        <v>7</v>
      </c>
      <c r="H14" s="38">
        <f t="shared" si="5"/>
        <v>0</v>
      </c>
      <c r="I14" s="273">
        <f>SUM(I5:I13)</f>
        <v>17</v>
      </c>
      <c r="J14" s="38">
        <f t="shared" si="5"/>
        <v>0</v>
      </c>
      <c r="K14" s="38">
        <f t="shared" si="5"/>
        <v>0</v>
      </c>
      <c r="L14" s="38">
        <f t="shared" si="5"/>
        <v>4</v>
      </c>
      <c r="M14" s="38">
        <f t="shared" si="5"/>
        <v>0</v>
      </c>
      <c r="N14" s="38">
        <f>SUM(N5:N13)</f>
        <v>1</v>
      </c>
      <c r="O14" s="38">
        <f t="shared" ref="O14:T14" si="6">SUM(O5:O13)</f>
        <v>2</v>
      </c>
      <c r="P14" s="274">
        <f t="shared" si="2"/>
        <v>7</v>
      </c>
      <c r="Q14" s="38">
        <f t="shared" si="6"/>
        <v>5</v>
      </c>
      <c r="R14" s="38">
        <f t="shared" si="6"/>
        <v>1</v>
      </c>
      <c r="S14" s="38">
        <f t="shared" si="6"/>
        <v>7.5</v>
      </c>
      <c r="T14" s="38">
        <f t="shared" si="6"/>
        <v>0</v>
      </c>
      <c r="U14" s="274">
        <f t="shared" si="3"/>
        <v>13.5</v>
      </c>
      <c r="V14" s="37">
        <f>SUM(V5:V13)</f>
        <v>16</v>
      </c>
      <c r="W14" s="38">
        <f>SUM(W5:W13)</f>
        <v>36</v>
      </c>
      <c r="X14" s="252">
        <f t="shared" si="4"/>
        <v>53.5</v>
      </c>
      <c r="Y14" s="419">
        <f>SUM(Y5:Y13)/9</f>
        <v>0.7001563251563252</v>
      </c>
      <c r="Z14" s="328">
        <f>SUM(Z5:Z13)</f>
        <v>2</v>
      </c>
    </row>
    <row r="15" spans="2:26" ht="15" thickBot="1">
      <c r="B15" s="15"/>
      <c r="C15" s="16"/>
      <c r="D15" s="16"/>
      <c r="E15" s="195">
        <v>7</v>
      </c>
      <c r="F15" s="17">
        <v>1</v>
      </c>
      <c r="G15" s="17">
        <v>4</v>
      </c>
      <c r="H15" s="17">
        <v>0</v>
      </c>
      <c r="I15" s="314">
        <f>SUM(E15:H15)</f>
        <v>12</v>
      </c>
      <c r="J15" s="17">
        <v>0</v>
      </c>
      <c r="K15" s="17">
        <v>0</v>
      </c>
      <c r="L15" s="17">
        <v>2</v>
      </c>
      <c r="M15" s="17">
        <v>0</v>
      </c>
      <c r="N15" s="17">
        <v>1</v>
      </c>
      <c r="O15" s="362">
        <v>1</v>
      </c>
      <c r="P15" s="275">
        <f>SUM(J15:O15)</f>
        <v>4</v>
      </c>
      <c r="Q15" s="17">
        <v>3</v>
      </c>
      <c r="R15" s="17">
        <v>1</v>
      </c>
      <c r="S15" s="17">
        <v>4</v>
      </c>
      <c r="T15" s="17"/>
      <c r="U15" s="275">
        <f>SUM(Q15:T15)</f>
        <v>8</v>
      </c>
      <c r="V15" s="250">
        <v>9</v>
      </c>
      <c r="W15" s="168"/>
      <c r="X15" s="168"/>
      <c r="Y15" s="285"/>
      <c r="Z15" s="336">
        <v>9</v>
      </c>
    </row>
    <row r="16" spans="2:26" ht="15" thickBot="1">
      <c r="B16" s="21"/>
      <c r="C16" s="14"/>
      <c r="D16" s="14"/>
      <c r="E16" s="94">
        <f t="shared" ref="E16:U16" si="7">SUM(E15/E14)</f>
        <v>0.875</v>
      </c>
      <c r="F16" s="94">
        <f t="shared" si="7"/>
        <v>0.5</v>
      </c>
      <c r="G16" s="94">
        <f t="shared" si="7"/>
        <v>0.5714285714285714</v>
      </c>
      <c r="H16" s="94" t="e">
        <f t="shared" si="7"/>
        <v>#DIV/0!</v>
      </c>
      <c r="I16" s="276">
        <f t="shared" si="7"/>
        <v>0.70588235294117652</v>
      </c>
      <c r="J16" s="152" t="e">
        <f t="shared" si="7"/>
        <v>#DIV/0!</v>
      </c>
      <c r="K16" s="94" t="e">
        <f t="shared" si="7"/>
        <v>#DIV/0!</v>
      </c>
      <c r="L16" s="94">
        <f t="shared" si="7"/>
        <v>0.5</v>
      </c>
      <c r="M16" s="94" t="e">
        <f t="shared" si="7"/>
        <v>#DIV/0!</v>
      </c>
      <c r="N16" s="94">
        <f t="shared" si="7"/>
        <v>1</v>
      </c>
      <c r="O16" s="94">
        <f t="shared" si="7"/>
        <v>0.5</v>
      </c>
      <c r="P16" s="276">
        <f t="shared" si="7"/>
        <v>0.5714285714285714</v>
      </c>
      <c r="Q16" s="152">
        <f t="shared" si="7"/>
        <v>0.6</v>
      </c>
      <c r="R16" s="94">
        <f t="shared" si="7"/>
        <v>1</v>
      </c>
      <c r="S16" s="94">
        <f t="shared" si="7"/>
        <v>0.53333333333333333</v>
      </c>
      <c r="T16" s="94" t="e">
        <f t="shared" si="7"/>
        <v>#DIV/0!</v>
      </c>
      <c r="U16" s="276">
        <f t="shared" si="7"/>
        <v>0.59259259259259256</v>
      </c>
      <c r="V16" s="418">
        <f>SUM(V14/V15)</f>
        <v>1.7777777777777777</v>
      </c>
      <c r="W16" s="312">
        <f>SUM(I16+P16+U16)/3</f>
        <v>0.62330117232078008</v>
      </c>
      <c r="X16" s="29" t="s">
        <v>35</v>
      </c>
      <c r="Y16" s="285"/>
      <c r="Z16" s="326">
        <f>SUM(Z14/Z15)</f>
        <v>0.22222222222222221</v>
      </c>
    </row>
    <row r="18" spans="11:19" ht="15" thickBot="1"/>
    <row r="19" spans="11:19" ht="15" thickBot="1">
      <c r="K19" s="37" t="s">
        <v>54</v>
      </c>
      <c r="L19" s="38" t="s">
        <v>158</v>
      </c>
      <c r="M19" s="38" t="s">
        <v>110</v>
      </c>
      <c r="N19" s="401" t="s">
        <v>171</v>
      </c>
      <c r="O19" s="409" t="s">
        <v>17</v>
      </c>
      <c r="P19" s="168"/>
      <c r="Q19" s="168"/>
      <c r="R19" s="369"/>
      <c r="S19" s="369"/>
    </row>
    <row r="20" spans="11:19">
      <c r="K20" s="406">
        <v>0</v>
      </c>
      <c r="L20" s="402" t="s">
        <v>172</v>
      </c>
      <c r="M20" s="402" t="s">
        <v>161</v>
      </c>
      <c r="N20" s="403" t="s">
        <v>164</v>
      </c>
      <c r="O20" s="410" t="s">
        <v>173</v>
      </c>
      <c r="P20" s="168"/>
      <c r="Q20" s="168"/>
      <c r="R20" s="369"/>
      <c r="S20" s="369"/>
    </row>
    <row r="21" spans="11:19">
      <c r="K21" s="407">
        <v>1</v>
      </c>
      <c r="L21" s="402" t="s">
        <v>159</v>
      </c>
      <c r="M21" s="402" t="s">
        <v>162</v>
      </c>
      <c r="N21" s="403" t="s">
        <v>166</v>
      </c>
      <c r="O21" s="410" t="s">
        <v>174</v>
      </c>
      <c r="P21" s="168"/>
      <c r="Q21" s="168"/>
      <c r="R21" s="369"/>
      <c r="S21" s="369"/>
    </row>
    <row r="22" spans="11:19">
      <c r="K22" s="407">
        <v>1.5</v>
      </c>
      <c r="L22" s="402" t="s">
        <v>45</v>
      </c>
      <c r="M22" s="402" t="s">
        <v>165</v>
      </c>
      <c r="N22" s="403" t="s">
        <v>167</v>
      </c>
      <c r="O22" s="410"/>
      <c r="P22" s="168"/>
      <c r="Q22" s="168"/>
      <c r="R22" s="369"/>
      <c r="S22" s="369"/>
    </row>
    <row r="23" spans="11:19">
      <c r="K23" s="407">
        <v>2</v>
      </c>
      <c r="L23" s="402" t="s">
        <v>160</v>
      </c>
      <c r="M23" s="402" t="s">
        <v>163</v>
      </c>
      <c r="N23" s="403" t="s">
        <v>168</v>
      </c>
      <c r="O23" s="410" t="s">
        <v>175</v>
      </c>
      <c r="P23" s="168"/>
      <c r="Q23" s="168"/>
      <c r="R23" s="168"/>
      <c r="S23" s="168"/>
    </row>
    <row r="24" spans="11:19">
      <c r="K24" s="407">
        <v>2.5</v>
      </c>
      <c r="L24" s="402" t="s">
        <v>88</v>
      </c>
      <c r="M24" s="402" t="s">
        <v>88</v>
      </c>
      <c r="N24" s="403" t="s">
        <v>169</v>
      </c>
      <c r="O24" s="411"/>
    </row>
    <row r="25" spans="11:19" ht="15" thickBot="1">
      <c r="K25" s="408">
        <v>3</v>
      </c>
      <c r="L25" s="404" t="s">
        <v>91</v>
      </c>
      <c r="M25" s="404" t="s">
        <v>91</v>
      </c>
      <c r="N25" s="405" t="s">
        <v>170</v>
      </c>
      <c r="O25" s="412" t="s">
        <v>176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32B06-80C2-43EF-B8A7-D7A19FF7246A}">
  <dimension ref="B1:Z23"/>
  <sheetViews>
    <sheetView workbookViewId="0">
      <selection activeCell="N30" sqref="N30"/>
    </sheetView>
  </sheetViews>
  <sheetFormatPr defaultRowHeight="14.5"/>
  <cols>
    <col min="1" max="1" width="4.453125" customWidth="1"/>
    <col min="22" max="22" width="12.81640625" customWidth="1"/>
    <col min="23" max="23" width="13.1796875" customWidth="1"/>
    <col min="24" max="24" width="13.54296875" customWidth="1"/>
    <col min="25" max="25" width="14.1796875" customWidth="1"/>
    <col min="26" max="26" width="13.54296875" customWidth="1"/>
  </cols>
  <sheetData>
    <row r="1" spans="2:26" ht="15" thickBot="1"/>
    <row r="2" spans="2:26" ht="15" thickBot="1">
      <c r="B2" s="375" t="s">
        <v>0</v>
      </c>
      <c r="C2" s="376" t="s">
        <v>1</v>
      </c>
      <c r="D2" s="376" t="s">
        <v>2</v>
      </c>
      <c r="E2" s="376" t="s">
        <v>3</v>
      </c>
      <c r="F2" s="376" t="s">
        <v>126</v>
      </c>
      <c r="G2" s="376" t="s">
        <v>127</v>
      </c>
      <c r="H2" s="377" t="s">
        <v>128</v>
      </c>
      <c r="I2" s="378" t="s">
        <v>133</v>
      </c>
      <c r="J2" s="374" t="s">
        <v>129</v>
      </c>
      <c r="K2" s="376">
        <v>5</v>
      </c>
      <c r="L2" s="376" t="s">
        <v>8</v>
      </c>
      <c r="M2" s="376" t="s">
        <v>9</v>
      </c>
      <c r="N2" s="376" t="s">
        <v>10</v>
      </c>
      <c r="O2" s="377" t="s">
        <v>11</v>
      </c>
      <c r="P2" s="378" t="s">
        <v>134</v>
      </c>
      <c r="Q2" s="374" t="s">
        <v>12</v>
      </c>
      <c r="R2" s="376" t="s">
        <v>44</v>
      </c>
      <c r="S2" s="376" t="s">
        <v>14</v>
      </c>
      <c r="T2" s="377" t="s">
        <v>43</v>
      </c>
      <c r="U2" s="378" t="s">
        <v>135</v>
      </c>
      <c r="V2" s="374" t="s">
        <v>157</v>
      </c>
      <c r="W2" s="379" t="s">
        <v>18</v>
      </c>
      <c r="X2" s="377" t="s">
        <v>19</v>
      </c>
      <c r="Y2" s="378" t="s">
        <v>21</v>
      </c>
      <c r="Z2" s="328" t="s">
        <v>16</v>
      </c>
    </row>
    <row r="3" spans="2:26">
      <c r="B3" s="75">
        <v>1</v>
      </c>
      <c r="C3" s="62">
        <v>4</v>
      </c>
      <c r="D3" s="76">
        <v>5</v>
      </c>
      <c r="E3" s="77">
        <v>1.7</v>
      </c>
      <c r="F3" s="77"/>
      <c r="G3" s="66"/>
      <c r="H3" s="266"/>
      <c r="I3" s="274">
        <f>SUM(E3:H3)</f>
        <v>1.7</v>
      </c>
      <c r="J3" s="390"/>
      <c r="K3" s="391"/>
      <c r="L3" s="391">
        <v>1.3</v>
      </c>
      <c r="M3" s="391"/>
      <c r="N3" s="391"/>
      <c r="O3" s="392"/>
      <c r="P3" s="274">
        <f>SUM(J3:O3)</f>
        <v>1.3</v>
      </c>
      <c r="Q3" s="384"/>
      <c r="R3" s="385"/>
      <c r="S3" s="385">
        <v>2</v>
      </c>
      <c r="T3" s="386"/>
      <c r="U3" s="274">
        <f>SUM(Q3:T3)</f>
        <v>2</v>
      </c>
      <c r="V3" s="280">
        <v>2</v>
      </c>
      <c r="W3" s="62">
        <v>4</v>
      </c>
      <c r="X3" s="284">
        <f>SUM(I3+P3+U3+V3)</f>
        <v>7</v>
      </c>
      <c r="Y3" s="285">
        <f t="shared" ref="Y3:Y11" si="0">SUM(W3/X3)</f>
        <v>0.5714285714285714</v>
      </c>
      <c r="Z3" s="327"/>
    </row>
    <row r="4" spans="2:26">
      <c r="B4" s="2">
        <v>2</v>
      </c>
      <c r="C4" s="43">
        <v>3</v>
      </c>
      <c r="D4" s="25">
        <v>4</v>
      </c>
      <c r="E4" s="3"/>
      <c r="F4" s="3"/>
      <c r="G4" s="4"/>
      <c r="H4" s="267">
        <v>1.6</v>
      </c>
      <c r="I4" s="274">
        <f t="shared" ref="I4:I11" si="1">SUM(E4:H4)</f>
        <v>1.6</v>
      </c>
      <c r="J4" s="393"/>
      <c r="K4" s="394"/>
      <c r="L4" s="394"/>
      <c r="M4" s="394"/>
      <c r="N4" s="394"/>
      <c r="O4" s="395"/>
      <c r="P4" s="274">
        <f t="shared" ref="P4:P12" si="2">SUM(J4:O4)</f>
        <v>0</v>
      </c>
      <c r="Q4" s="387"/>
      <c r="R4" s="388">
        <v>2</v>
      </c>
      <c r="S4" s="388"/>
      <c r="T4" s="389"/>
      <c r="U4" s="274">
        <f t="shared" ref="U4:U12" si="3">SUM(Q4:T4)</f>
        <v>2</v>
      </c>
      <c r="V4" s="281">
        <v>2</v>
      </c>
      <c r="W4" s="43">
        <v>3</v>
      </c>
      <c r="X4" s="284">
        <f t="shared" ref="X4:X12" si="4">SUM(I4+P4+U4+V4)</f>
        <v>5.6</v>
      </c>
      <c r="Y4" s="285">
        <f t="shared" si="0"/>
        <v>0.5357142857142857</v>
      </c>
      <c r="Z4" s="327"/>
    </row>
    <row r="5" spans="2:26">
      <c r="B5" s="2">
        <v>3</v>
      </c>
      <c r="C5" s="43">
        <v>5</v>
      </c>
      <c r="D5" s="25">
        <v>6</v>
      </c>
      <c r="E5" s="3">
        <v>1</v>
      </c>
      <c r="F5" s="3">
        <v>1</v>
      </c>
      <c r="G5" s="4"/>
      <c r="H5" s="267"/>
      <c r="I5" s="274">
        <f t="shared" si="1"/>
        <v>2</v>
      </c>
      <c r="J5" s="393"/>
      <c r="K5" s="394"/>
      <c r="L5" s="394"/>
      <c r="M5" s="394"/>
      <c r="N5" s="394"/>
      <c r="O5" s="395"/>
      <c r="P5" s="274">
        <f t="shared" si="2"/>
        <v>0</v>
      </c>
      <c r="Q5" s="387"/>
      <c r="R5" s="388">
        <v>2</v>
      </c>
      <c r="S5" s="388">
        <v>2.4</v>
      </c>
      <c r="T5" s="389"/>
      <c r="U5" s="274">
        <f t="shared" si="3"/>
        <v>4.4000000000000004</v>
      </c>
      <c r="V5" s="281">
        <v>2</v>
      </c>
      <c r="W5" s="43">
        <v>5</v>
      </c>
      <c r="X5" s="284">
        <f t="shared" si="4"/>
        <v>8.4</v>
      </c>
      <c r="Y5" s="285">
        <f t="shared" si="0"/>
        <v>0.59523809523809523</v>
      </c>
      <c r="Z5" s="327"/>
    </row>
    <row r="6" spans="2:26">
      <c r="B6" s="2">
        <v>4</v>
      </c>
      <c r="C6" s="43">
        <v>4</v>
      </c>
      <c r="D6" s="25">
        <v>4</v>
      </c>
      <c r="E6" s="3">
        <v>1.5</v>
      </c>
      <c r="F6" s="3"/>
      <c r="G6" s="4"/>
      <c r="H6" s="267"/>
      <c r="I6" s="274">
        <f t="shared" si="1"/>
        <v>1.5</v>
      </c>
      <c r="J6" s="393"/>
      <c r="K6" s="394"/>
      <c r="L6" s="394"/>
      <c r="M6" s="394">
        <v>1</v>
      </c>
      <c r="N6" s="394"/>
      <c r="O6" s="395"/>
      <c r="P6" s="274">
        <f t="shared" si="2"/>
        <v>1</v>
      </c>
      <c r="Q6" s="387"/>
      <c r="R6" s="388"/>
      <c r="S6" s="388"/>
      <c r="T6" s="389"/>
      <c r="U6" s="274">
        <f t="shared" si="3"/>
        <v>0</v>
      </c>
      <c r="V6" s="281">
        <v>2</v>
      </c>
      <c r="W6" s="43">
        <v>4</v>
      </c>
      <c r="X6" s="284">
        <f t="shared" si="4"/>
        <v>4.5</v>
      </c>
      <c r="Y6" s="285">
        <f t="shared" si="0"/>
        <v>0.88888888888888884</v>
      </c>
      <c r="Z6" s="327">
        <v>1</v>
      </c>
    </row>
    <row r="7" spans="2:26">
      <c r="B7" s="2">
        <v>5</v>
      </c>
      <c r="C7" s="43">
        <v>4</v>
      </c>
      <c r="D7" s="25">
        <v>4</v>
      </c>
      <c r="E7" s="3">
        <v>1</v>
      </c>
      <c r="F7" s="3"/>
      <c r="G7" s="4">
        <v>1.5</v>
      </c>
      <c r="H7" s="267"/>
      <c r="I7" s="274">
        <f t="shared" si="1"/>
        <v>2.5</v>
      </c>
      <c r="J7" s="393"/>
      <c r="K7" s="394"/>
      <c r="L7" s="394"/>
      <c r="M7" s="394"/>
      <c r="N7" s="394"/>
      <c r="O7" s="395"/>
      <c r="P7" s="274">
        <f t="shared" si="2"/>
        <v>0</v>
      </c>
      <c r="Q7" s="387"/>
      <c r="R7" s="388"/>
      <c r="S7" s="388"/>
      <c r="T7" s="389">
        <v>0.5</v>
      </c>
      <c r="U7" s="274">
        <f t="shared" si="3"/>
        <v>0.5</v>
      </c>
      <c r="V7" s="281">
        <v>1</v>
      </c>
      <c r="W7" s="43">
        <v>4</v>
      </c>
      <c r="X7" s="284">
        <f t="shared" si="4"/>
        <v>4</v>
      </c>
      <c r="Y7" s="285">
        <f t="shared" si="0"/>
        <v>1</v>
      </c>
      <c r="Z7" s="327"/>
    </row>
    <row r="8" spans="2:26">
      <c r="B8" s="2">
        <v>6</v>
      </c>
      <c r="C8" s="43">
        <v>3</v>
      </c>
      <c r="D8" s="25">
        <v>4</v>
      </c>
      <c r="E8" s="3"/>
      <c r="F8" s="3"/>
      <c r="G8" s="4"/>
      <c r="H8" s="267"/>
      <c r="I8" s="274">
        <f t="shared" si="1"/>
        <v>0</v>
      </c>
      <c r="J8" s="393"/>
      <c r="K8" s="394">
        <v>2.4</v>
      </c>
      <c r="L8" s="394"/>
      <c r="M8" s="394"/>
      <c r="N8" s="394"/>
      <c r="O8" s="395"/>
      <c r="P8" s="274">
        <f t="shared" si="2"/>
        <v>2.4</v>
      </c>
      <c r="Q8" s="387">
        <v>1.5</v>
      </c>
      <c r="R8" s="388"/>
      <c r="S8" s="388"/>
      <c r="T8" s="389"/>
      <c r="U8" s="274">
        <f t="shared" si="3"/>
        <v>1.5</v>
      </c>
      <c r="V8" s="281">
        <v>2</v>
      </c>
      <c r="W8" s="43">
        <v>3</v>
      </c>
      <c r="X8" s="284">
        <f t="shared" si="4"/>
        <v>5.9</v>
      </c>
      <c r="Y8" s="285">
        <f t="shared" si="0"/>
        <v>0.50847457627118642</v>
      </c>
      <c r="Z8" s="327"/>
    </row>
    <row r="9" spans="2:26">
      <c r="B9" s="2">
        <v>7</v>
      </c>
      <c r="C9" s="43">
        <v>4</v>
      </c>
      <c r="D9" s="25">
        <v>4</v>
      </c>
      <c r="E9" s="3">
        <v>1.3</v>
      </c>
      <c r="F9" s="3"/>
      <c r="G9" s="4"/>
      <c r="H9" s="267"/>
      <c r="I9" s="274">
        <f t="shared" si="1"/>
        <v>1.3</v>
      </c>
      <c r="J9" s="393"/>
      <c r="K9" s="394"/>
      <c r="L9" s="394"/>
      <c r="M9" s="394"/>
      <c r="N9" s="394"/>
      <c r="O9" s="395">
        <v>2</v>
      </c>
      <c r="P9" s="274">
        <f t="shared" si="2"/>
        <v>2</v>
      </c>
      <c r="Q9" s="387"/>
      <c r="R9" s="388"/>
      <c r="S9" s="388">
        <v>1</v>
      </c>
      <c r="T9" s="389"/>
      <c r="U9" s="274">
        <f t="shared" si="3"/>
        <v>1</v>
      </c>
      <c r="V9" s="281">
        <v>1</v>
      </c>
      <c r="W9" s="43">
        <v>4</v>
      </c>
      <c r="X9" s="284">
        <f t="shared" si="4"/>
        <v>5.3</v>
      </c>
      <c r="Y9" s="285">
        <f t="shared" si="0"/>
        <v>0.75471698113207553</v>
      </c>
      <c r="Z9" s="327"/>
    </row>
    <row r="10" spans="2:26">
      <c r="B10" s="2">
        <v>8</v>
      </c>
      <c r="C10" s="43">
        <v>4</v>
      </c>
      <c r="D10" s="25">
        <v>3</v>
      </c>
      <c r="E10" s="3">
        <v>1.6</v>
      </c>
      <c r="F10" s="3"/>
      <c r="G10" s="4"/>
      <c r="H10" s="267"/>
      <c r="I10" s="274">
        <f t="shared" si="1"/>
        <v>1.6</v>
      </c>
      <c r="J10" s="393"/>
      <c r="K10" s="394"/>
      <c r="L10" s="394"/>
      <c r="M10" s="394"/>
      <c r="N10" s="394"/>
      <c r="O10" s="395"/>
      <c r="P10" s="274">
        <f t="shared" si="2"/>
        <v>0</v>
      </c>
      <c r="Q10" s="387"/>
      <c r="R10" s="388"/>
      <c r="S10" s="388"/>
      <c r="T10" s="389">
        <v>0.5</v>
      </c>
      <c r="U10" s="274">
        <f t="shared" si="3"/>
        <v>0.5</v>
      </c>
      <c r="V10" s="281">
        <v>1</v>
      </c>
      <c r="W10" s="43">
        <v>4</v>
      </c>
      <c r="X10" s="284">
        <f t="shared" si="4"/>
        <v>3.1</v>
      </c>
      <c r="Y10" s="285">
        <f t="shared" si="0"/>
        <v>1.2903225806451613</v>
      </c>
      <c r="Z10" s="327">
        <v>1</v>
      </c>
    </row>
    <row r="11" spans="2:26" ht="15" thickBot="1">
      <c r="B11" s="158">
        <v>9</v>
      </c>
      <c r="C11" s="61">
        <v>4</v>
      </c>
      <c r="D11" s="159">
        <v>4</v>
      </c>
      <c r="E11" s="383">
        <v>0.9</v>
      </c>
      <c r="F11" s="160"/>
      <c r="G11" s="161"/>
      <c r="H11" s="268"/>
      <c r="I11" s="274">
        <f t="shared" si="1"/>
        <v>0.9</v>
      </c>
      <c r="J11" s="396"/>
      <c r="K11" s="397"/>
      <c r="L11" s="397"/>
      <c r="M11" s="397">
        <v>1</v>
      </c>
      <c r="N11" s="397"/>
      <c r="O11" s="398"/>
      <c r="P11" s="274">
        <f t="shared" si="2"/>
        <v>1</v>
      </c>
      <c r="Q11" s="399"/>
      <c r="R11" s="382"/>
      <c r="S11" s="382"/>
      <c r="T11" s="400"/>
      <c r="U11" s="274">
        <f t="shared" si="3"/>
        <v>0</v>
      </c>
      <c r="V11" s="282">
        <v>2</v>
      </c>
      <c r="W11" s="61">
        <v>4</v>
      </c>
      <c r="X11" s="295">
        <f t="shared" si="4"/>
        <v>3.9</v>
      </c>
      <c r="Y11" s="309">
        <f t="shared" si="0"/>
        <v>1.0256410256410258</v>
      </c>
      <c r="Z11" s="327">
        <v>1</v>
      </c>
    </row>
    <row r="12" spans="2:26" ht="15" thickBot="1">
      <c r="B12" s="37" t="s">
        <v>20</v>
      </c>
      <c r="C12" s="38">
        <f>SUM(C3:C11)</f>
        <v>35</v>
      </c>
      <c r="D12" s="38">
        <f>SUM(D3:D11)</f>
        <v>38</v>
      </c>
      <c r="E12" s="38">
        <f t="shared" ref="E12:M12" si="5">SUM(E3:E11)</f>
        <v>9</v>
      </c>
      <c r="F12" s="38">
        <f t="shared" si="5"/>
        <v>1</v>
      </c>
      <c r="G12" s="38">
        <f t="shared" si="5"/>
        <v>1.5</v>
      </c>
      <c r="H12" s="38">
        <f t="shared" si="5"/>
        <v>1.6</v>
      </c>
      <c r="I12" s="273">
        <f>SUM(I3:I11)</f>
        <v>13.100000000000001</v>
      </c>
      <c r="J12" s="38">
        <f t="shared" si="5"/>
        <v>0</v>
      </c>
      <c r="K12" s="38">
        <f t="shared" si="5"/>
        <v>2.4</v>
      </c>
      <c r="L12" s="38">
        <f t="shared" si="5"/>
        <v>1.3</v>
      </c>
      <c r="M12" s="38">
        <f t="shared" si="5"/>
        <v>2</v>
      </c>
      <c r="N12" s="38">
        <f>SUM(N3:N11)</f>
        <v>0</v>
      </c>
      <c r="O12" s="38">
        <f t="shared" ref="O12:T12" si="6">SUM(O3:O11)</f>
        <v>2</v>
      </c>
      <c r="P12" s="274">
        <f t="shared" si="2"/>
        <v>7.7</v>
      </c>
      <c r="Q12" s="38">
        <f t="shared" si="6"/>
        <v>1.5</v>
      </c>
      <c r="R12" s="38">
        <f t="shared" si="6"/>
        <v>4</v>
      </c>
      <c r="S12" s="38">
        <f t="shared" si="6"/>
        <v>5.4</v>
      </c>
      <c r="T12" s="38">
        <f t="shared" si="6"/>
        <v>1</v>
      </c>
      <c r="U12" s="274">
        <f t="shared" si="3"/>
        <v>11.9</v>
      </c>
      <c r="V12" s="37">
        <f>SUM(V3:V11)</f>
        <v>15</v>
      </c>
      <c r="W12" s="38">
        <f>SUM(W3:W11)</f>
        <v>35</v>
      </c>
      <c r="X12" s="252">
        <f t="shared" si="4"/>
        <v>47.7</v>
      </c>
      <c r="Y12" s="419">
        <f>SUM(Y3:Y11)/9</f>
        <v>0.79671388943992105</v>
      </c>
      <c r="Z12" s="328">
        <f>SUM(Z3:Z11)</f>
        <v>3</v>
      </c>
    </row>
    <row r="13" spans="2:26" ht="15" thickBot="1">
      <c r="B13" s="15"/>
      <c r="C13" s="16"/>
      <c r="D13" s="16"/>
      <c r="E13" s="195">
        <v>7</v>
      </c>
      <c r="F13" s="17">
        <v>1</v>
      </c>
      <c r="G13" s="17">
        <v>1</v>
      </c>
      <c r="H13" s="17">
        <v>1</v>
      </c>
      <c r="I13" s="314">
        <f>SUM(E13:H13)</f>
        <v>10</v>
      </c>
      <c r="J13" s="17"/>
      <c r="K13" s="17">
        <v>1</v>
      </c>
      <c r="L13" s="17">
        <v>1</v>
      </c>
      <c r="M13" s="17">
        <v>2</v>
      </c>
      <c r="N13" s="17"/>
      <c r="O13" s="362">
        <v>1</v>
      </c>
      <c r="P13" s="275">
        <f>SUM(J13:O13)</f>
        <v>5</v>
      </c>
      <c r="Q13" s="17">
        <v>1</v>
      </c>
      <c r="R13" s="17">
        <v>2</v>
      </c>
      <c r="S13" s="17">
        <v>3</v>
      </c>
      <c r="T13" s="17">
        <v>2</v>
      </c>
      <c r="U13" s="275">
        <f>SUM(Q13:T13)</f>
        <v>8</v>
      </c>
      <c r="V13" s="250">
        <v>9</v>
      </c>
      <c r="W13" s="168"/>
      <c r="X13" s="168"/>
      <c r="Y13" s="435"/>
      <c r="Z13" s="336">
        <v>9</v>
      </c>
    </row>
    <row r="14" spans="2:26" ht="15" thickBot="1">
      <c r="B14" s="21"/>
      <c r="C14" s="14"/>
      <c r="D14" s="14"/>
      <c r="E14" s="94">
        <f t="shared" ref="E14:T14" si="7">SUM(E13/E12)</f>
        <v>0.77777777777777779</v>
      </c>
      <c r="F14" s="94">
        <f t="shared" si="7"/>
        <v>1</v>
      </c>
      <c r="G14" s="94">
        <f t="shared" si="7"/>
        <v>0.66666666666666663</v>
      </c>
      <c r="H14" s="94">
        <f t="shared" si="7"/>
        <v>0.625</v>
      </c>
      <c r="I14" s="276">
        <f>SUM(E14:H14)/4</f>
        <v>0.76736111111111105</v>
      </c>
      <c r="J14" s="152">
        <v>0</v>
      </c>
      <c r="K14" s="94">
        <f t="shared" si="7"/>
        <v>0.41666666666666669</v>
      </c>
      <c r="L14" s="94">
        <f t="shared" si="7"/>
        <v>0.76923076923076916</v>
      </c>
      <c r="M14" s="94">
        <f t="shared" si="7"/>
        <v>1</v>
      </c>
      <c r="N14" s="94">
        <v>0</v>
      </c>
      <c r="O14" s="94">
        <f t="shared" si="7"/>
        <v>0.5</v>
      </c>
      <c r="P14" s="276">
        <f>SUM(J14:O15)/4</f>
        <v>0.67147435897435903</v>
      </c>
      <c r="Q14" s="152">
        <f t="shared" si="7"/>
        <v>0.66666666666666663</v>
      </c>
      <c r="R14" s="94">
        <f t="shared" si="7"/>
        <v>0.5</v>
      </c>
      <c r="S14" s="94">
        <f t="shared" si="7"/>
        <v>0.55555555555555547</v>
      </c>
      <c r="T14" s="94">
        <f t="shared" si="7"/>
        <v>2</v>
      </c>
      <c r="U14" s="276">
        <f>SUM(Q14:T14)/4</f>
        <v>0.93055555555555547</v>
      </c>
      <c r="V14" s="418">
        <f>SUM(V12/V13)</f>
        <v>1.6666666666666667</v>
      </c>
      <c r="W14" s="312">
        <f>SUM(I14+P14+U14)/3</f>
        <v>0.78979700854700852</v>
      </c>
      <c r="X14" s="29" t="s">
        <v>35</v>
      </c>
      <c r="Y14" s="285"/>
      <c r="Z14" s="326">
        <f>SUM(Z12/Z13)</f>
        <v>0.33333333333333331</v>
      </c>
    </row>
    <row r="16" spans="2:26" ht="15" thickBot="1"/>
    <row r="17" spans="11:21" ht="15" thickBot="1">
      <c r="K17" s="37" t="s">
        <v>54</v>
      </c>
      <c r="L17" s="38" t="s">
        <v>158</v>
      </c>
      <c r="M17" s="38" t="s">
        <v>110</v>
      </c>
      <c r="N17" s="401" t="s">
        <v>171</v>
      </c>
      <c r="O17" s="409" t="s">
        <v>17</v>
      </c>
      <c r="P17" s="168"/>
      <c r="Q17" s="168"/>
      <c r="R17" s="369"/>
      <c r="S17" s="369"/>
    </row>
    <row r="18" spans="11:21">
      <c r="K18" s="406" t="s">
        <v>186</v>
      </c>
      <c r="L18" s="402" t="s">
        <v>172</v>
      </c>
      <c r="M18" s="402" t="s">
        <v>161</v>
      </c>
      <c r="N18" s="403" t="s">
        <v>164</v>
      </c>
      <c r="O18" s="410" t="s">
        <v>173</v>
      </c>
      <c r="P18" s="168"/>
      <c r="Q18" s="168"/>
      <c r="R18" s="369"/>
      <c r="S18" s="369"/>
    </row>
    <row r="19" spans="11:21">
      <c r="K19" s="407" t="s">
        <v>182</v>
      </c>
      <c r="L19" s="402" t="s">
        <v>159</v>
      </c>
      <c r="M19" s="402" t="s">
        <v>162</v>
      </c>
      <c r="N19" s="403" t="s">
        <v>166</v>
      </c>
      <c r="O19" s="410" t="s">
        <v>174</v>
      </c>
      <c r="P19" s="168"/>
      <c r="Q19" s="168"/>
      <c r="R19" s="369"/>
      <c r="S19" s="369"/>
      <c r="U19">
        <v>11</v>
      </c>
    </row>
    <row r="20" spans="11:21">
      <c r="K20" s="407" t="s">
        <v>183</v>
      </c>
      <c r="L20" s="402" t="s">
        <v>45</v>
      </c>
      <c r="M20" s="402" t="s">
        <v>165</v>
      </c>
      <c r="N20" s="403" t="s">
        <v>167</v>
      </c>
      <c r="O20" s="410"/>
      <c r="P20" s="168"/>
      <c r="Q20" s="168"/>
      <c r="R20" s="369"/>
      <c r="S20" s="369"/>
    </row>
    <row r="21" spans="11:21">
      <c r="K21" s="407" t="s">
        <v>184</v>
      </c>
      <c r="L21" s="402" t="s">
        <v>160</v>
      </c>
      <c r="M21" s="402" t="s">
        <v>163</v>
      </c>
      <c r="N21" s="403" t="s">
        <v>168</v>
      </c>
      <c r="O21" s="410" t="s">
        <v>175</v>
      </c>
      <c r="P21" s="168"/>
      <c r="Q21" s="168"/>
      <c r="R21" s="168"/>
      <c r="S21" s="168"/>
    </row>
    <row r="22" spans="11:21">
      <c r="K22" s="407" t="s">
        <v>185</v>
      </c>
      <c r="L22" s="402" t="s">
        <v>88</v>
      </c>
      <c r="M22" s="402" t="s">
        <v>88</v>
      </c>
      <c r="N22" s="403" t="s">
        <v>169</v>
      </c>
      <c r="O22" s="411"/>
    </row>
    <row r="23" spans="11:21" ht="15" thickBot="1">
      <c r="K23" s="408">
        <v>3</v>
      </c>
      <c r="L23" s="404" t="s">
        <v>91</v>
      </c>
      <c r="M23" s="404" t="s">
        <v>91</v>
      </c>
      <c r="N23" s="405" t="s">
        <v>170</v>
      </c>
      <c r="O23" s="412" t="s">
        <v>176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ECCBE-8578-475E-BE09-2C342A9CAD5E}">
  <dimension ref="B1:Z48"/>
  <sheetViews>
    <sheetView topLeftCell="A21" workbookViewId="0">
      <selection activeCell="K41" sqref="K41"/>
    </sheetView>
  </sheetViews>
  <sheetFormatPr defaultRowHeight="14.5"/>
  <cols>
    <col min="1" max="1" width="4.453125" customWidth="1"/>
    <col min="22" max="22" width="13.54296875" customWidth="1"/>
    <col min="23" max="23" width="13.453125" customWidth="1"/>
    <col min="24" max="24" width="14.453125" customWidth="1"/>
    <col min="25" max="25" width="13.26953125" customWidth="1"/>
    <col min="26" max="26" width="11.54296875" customWidth="1"/>
  </cols>
  <sheetData>
    <row r="1" spans="2:26" ht="15" thickBot="1"/>
    <row r="2" spans="2:26" ht="15" thickBot="1">
      <c r="B2" s="375" t="s">
        <v>0</v>
      </c>
      <c r="C2" s="376" t="s">
        <v>1</v>
      </c>
      <c r="D2" s="376" t="s">
        <v>2</v>
      </c>
      <c r="E2" s="376" t="s">
        <v>3</v>
      </c>
      <c r="F2" s="376" t="s">
        <v>126</v>
      </c>
      <c r="G2" s="376" t="s">
        <v>127</v>
      </c>
      <c r="H2" s="377" t="s">
        <v>128</v>
      </c>
      <c r="I2" s="378" t="s">
        <v>133</v>
      </c>
      <c r="J2" s="374" t="s">
        <v>129</v>
      </c>
      <c r="K2" s="376">
        <v>5</v>
      </c>
      <c r="L2" s="376" t="s">
        <v>8</v>
      </c>
      <c r="M2" s="376" t="s">
        <v>9</v>
      </c>
      <c r="N2" s="376" t="s">
        <v>10</v>
      </c>
      <c r="O2" s="377" t="s">
        <v>11</v>
      </c>
      <c r="P2" s="378" t="s">
        <v>134</v>
      </c>
      <c r="Q2" s="374" t="s">
        <v>12</v>
      </c>
      <c r="R2" s="376" t="s">
        <v>44</v>
      </c>
      <c r="S2" s="376" t="s">
        <v>14</v>
      </c>
      <c r="T2" s="377" t="s">
        <v>43</v>
      </c>
      <c r="U2" s="378" t="s">
        <v>135</v>
      </c>
      <c r="V2" s="374" t="s">
        <v>157</v>
      </c>
      <c r="W2" s="379" t="s">
        <v>18</v>
      </c>
      <c r="X2" s="377" t="s">
        <v>19</v>
      </c>
      <c r="Y2" s="378" t="s">
        <v>21</v>
      </c>
      <c r="Z2" s="328" t="s">
        <v>16</v>
      </c>
    </row>
    <row r="3" spans="2:26">
      <c r="B3" s="75">
        <v>1</v>
      </c>
      <c r="C3" s="62">
        <v>5</v>
      </c>
      <c r="D3" s="76">
        <v>6</v>
      </c>
      <c r="E3" s="77">
        <v>1</v>
      </c>
      <c r="F3" s="77">
        <v>1.6</v>
      </c>
      <c r="G3" s="66"/>
      <c r="H3" s="266"/>
      <c r="I3" s="274">
        <f>SUM(E3:H3)</f>
        <v>2.6</v>
      </c>
      <c r="J3" s="390"/>
      <c r="K3" s="391"/>
      <c r="L3" s="391"/>
      <c r="M3" s="391"/>
      <c r="N3" s="391">
        <v>1.9</v>
      </c>
      <c r="O3" s="392"/>
      <c r="P3" s="274">
        <f>SUM(J3:O3)</f>
        <v>1.9</v>
      </c>
      <c r="Q3" s="384"/>
      <c r="R3" s="385"/>
      <c r="S3" s="385">
        <v>2</v>
      </c>
      <c r="T3" s="386"/>
      <c r="U3" s="274">
        <f>SUM(Q3:T3)</f>
        <v>2</v>
      </c>
      <c r="V3" s="280">
        <v>2</v>
      </c>
      <c r="W3" s="62">
        <v>5</v>
      </c>
      <c r="X3" s="284">
        <f>SUM(I3+P3+U3+V3)</f>
        <v>8.5</v>
      </c>
      <c r="Y3" s="285">
        <f t="shared" ref="Y3:Y11" si="0">SUM(W3/X3)</f>
        <v>0.58823529411764708</v>
      </c>
      <c r="Z3" s="327"/>
    </row>
    <row r="4" spans="2:26">
      <c r="B4" s="2">
        <v>2</v>
      </c>
      <c r="C4" s="43">
        <v>4</v>
      </c>
      <c r="D4" s="25">
        <v>5</v>
      </c>
      <c r="E4" s="3">
        <v>1.8</v>
      </c>
      <c r="F4" s="3"/>
      <c r="G4" s="4"/>
      <c r="H4" s="267"/>
      <c r="I4" s="274">
        <f t="shared" ref="I4:I11" si="1">SUM(E4:H4)</f>
        <v>1.8</v>
      </c>
      <c r="J4" s="393">
        <v>2</v>
      </c>
      <c r="K4" s="394"/>
      <c r="L4" s="394"/>
      <c r="M4" s="394">
        <v>1.8</v>
      </c>
      <c r="N4" s="394"/>
      <c r="O4" s="395"/>
      <c r="P4" s="274">
        <f t="shared" ref="P4:P12" si="2">SUM(J4:O4)</f>
        <v>3.8</v>
      </c>
      <c r="Q4" s="387"/>
      <c r="R4" s="388"/>
      <c r="S4" s="388">
        <v>1</v>
      </c>
      <c r="T4" s="389"/>
      <c r="U4" s="274">
        <f t="shared" ref="U4:U12" si="3">SUM(Q4:T4)</f>
        <v>1</v>
      </c>
      <c r="V4" s="281">
        <v>1</v>
      </c>
      <c r="W4" s="43">
        <v>4</v>
      </c>
      <c r="X4" s="284">
        <f t="shared" ref="X4:X12" si="4">SUM(I4+P4+U4+V4)</f>
        <v>7.6</v>
      </c>
      <c r="Y4" s="285">
        <f t="shared" si="0"/>
        <v>0.52631578947368418</v>
      </c>
      <c r="Z4" s="327"/>
    </row>
    <row r="5" spans="2:26">
      <c r="B5" s="2">
        <v>3</v>
      </c>
      <c r="C5" s="43">
        <v>3</v>
      </c>
      <c r="D5" s="25">
        <v>3</v>
      </c>
      <c r="E5" s="3"/>
      <c r="F5" s="3"/>
      <c r="G5" s="4"/>
      <c r="H5" s="267"/>
      <c r="I5" s="274">
        <f t="shared" si="1"/>
        <v>0</v>
      </c>
      <c r="J5" s="393"/>
      <c r="K5" s="394"/>
      <c r="L5" s="394"/>
      <c r="M5" s="394">
        <v>1.5</v>
      </c>
      <c r="N5" s="394"/>
      <c r="O5" s="395"/>
      <c r="P5" s="274">
        <f t="shared" si="2"/>
        <v>1.5</v>
      </c>
      <c r="Q5" s="387"/>
      <c r="R5" s="388"/>
      <c r="S5" s="388"/>
      <c r="T5" s="389"/>
      <c r="U5" s="274">
        <f t="shared" si="3"/>
        <v>0</v>
      </c>
      <c r="V5" s="281">
        <v>2</v>
      </c>
      <c r="W5" s="43">
        <v>3</v>
      </c>
      <c r="X5" s="284">
        <f t="shared" si="4"/>
        <v>3.5</v>
      </c>
      <c r="Y5" s="285">
        <f t="shared" si="0"/>
        <v>0.8571428571428571</v>
      </c>
      <c r="Z5" s="327">
        <v>1</v>
      </c>
    </row>
    <row r="6" spans="2:26">
      <c r="B6" s="2">
        <v>4</v>
      </c>
      <c r="C6" s="43">
        <v>4</v>
      </c>
      <c r="D6" s="25">
        <v>5</v>
      </c>
      <c r="E6" s="3">
        <v>1.7</v>
      </c>
      <c r="F6" s="3">
        <v>1.7</v>
      </c>
      <c r="G6" s="4"/>
      <c r="H6" s="267"/>
      <c r="I6" s="274">
        <f t="shared" si="1"/>
        <v>3.4</v>
      </c>
      <c r="J6" s="393"/>
      <c r="K6" s="394"/>
      <c r="L6" s="394"/>
      <c r="M6" s="394"/>
      <c r="N6" s="394"/>
      <c r="O6" s="395"/>
      <c r="P6" s="274">
        <f t="shared" si="2"/>
        <v>0</v>
      </c>
      <c r="Q6" s="387"/>
      <c r="R6" s="388"/>
      <c r="S6" s="388">
        <v>1</v>
      </c>
      <c r="T6" s="389"/>
      <c r="U6" s="274">
        <f t="shared" si="3"/>
        <v>1</v>
      </c>
      <c r="V6" s="281">
        <v>2</v>
      </c>
      <c r="W6" s="43">
        <v>4</v>
      </c>
      <c r="X6" s="284">
        <f t="shared" si="4"/>
        <v>6.4</v>
      </c>
      <c r="Y6" s="285">
        <f t="shared" si="0"/>
        <v>0.625</v>
      </c>
      <c r="Z6" s="327"/>
    </row>
    <row r="7" spans="2:26">
      <c r="B7" s="2">
        <v>5</v>
      </c>
      <c r="C7" s="43">
        <v>3</v>
      </c>
      <c r="D7" s="25">
        <v>3</v>
      </c>
      <c r="E7" s="3"/>
      <c r="F7" s="3"/>
      <c r="G7" s="4"/>
      <c r="H7" s="267"/>
      <c r="I7" s="274">
        <f t="shared" si="1"/>
        <v>0</v>
      </c>
      <c r="J7" s="393"/>
      <c r="K7" s="394"/>
      <c r="L7" s="394"/>
      <c r="M7" s="394">
        <v>1.4</v>
      </c>
      <c r="N7" s="394"/>
      <c r="O7" s="395"/>
      <c r="P7" s="274">
        <f t="shared" si="2"/>
        <v>1.4</v>
      </c>
      <c r="Q7" s="387"/>
      <c r="R7" s="388"/>
      <c r="S7" s="388"/>
      <c r="T7" s="389"/>
      <c r="U7" s="274">
        <f t="shared" si="3"/>
        <v>0</v>
      </c>
      <c r="V7" s="281">
        <v>2</v>
      </c>
      <c r="W7" s="43">
        <v>3</v>
      </c>
      <c r="X7" s="284">
        <f t="shared" si="4"/>
        <v>3.4</v>
      </c>
      <c r="Y7" s="285">
        <f t="shared" si="0"/>
        <v>0.88235294117647056</v>
      </c>
      <c r="Z7" s="327">
        <v>1</v>
      </c>
    </row>
    <row r="8" spans="2:26">
      <c r="B8" s="2">
        <v>6</v>
      </c>
      <c r="C8" s="43">
        <v>4</v>
      </c>
      <c r="D8" s="25">
        <v>5</v>
      </c>
      <c r="E8" s="3">
        <v>1</v>
      </c>
      <c r="F8" s="3"/>
      <c r="G8" s="4"/>
      <c r="H8" s="267"/>
      <c r="I8" s="274">
        <f t="shared" si="1"/>
        <v>1</v>
      </c>
      <c r="J8" s="393"/>
      <c r="K8" s="394"/>
      <c r="L8" s="394"/>
      <c r="M8" s="394"/>
      <c r="N8" s="394"/>
      <c r="O8" s="395"/>
      <c r="P8" s="274">
        <f t="shared" si="2"/>
        <v>0</v>
      </c>
      <c r="Q8" s="387">
        <v>2.4</v>
      </c>
      <c r="R8" s="388">
        <v>2</v>
      </c>
      <c r="S8" s="388"/>
      <c r="T8" s="389"/>
      <c r="U8" s="274">
        <f t="shared" si="3"/>
        <v>4.4000000000000004</v>
      </c>
      <c r="V8" s="281">
        <v>2</v>
      </c>
      <c r="W8" s="43">
        <v>4</v>
      </c>
      <c r="X8" s="284">
        <f t="shared" si="4"/>
        <v>7.4</v>
      </c>
      <c r="Y8" s="285">
        <f t="shared" si="0"/>
        <v>0.54054054054054046</v>
      </c>
      <c r="Z8" s="327"/>
    </row>
    <row r="9" spans="2:26">
      <c r="B9" s="2">
        <v>7</v>
      </c>
      <c r="C9" s="43">
        <v>4</v>
      </c>
      <c r="D9" s="25">
        <v>4</v>
      </c>
      <c r="E9" s="3">
        <v>1.4</v>
      </c>
      <c r="F9" s="3"/>
      <c r="G9" s="4"/>
      <c r="H9" s="267"/>
      <c r="I9" s="274">
        <f t="shared" si="1"/>
        <v>1.4</v>
      </c>
      <c r="J9" s="393"/>
      <c r="K9" s="394"/>
      <c r="L9" s="394"/>
      <c r="M9" s="394"/>
      <c r="N9" s="394"/>
      <c r="O9" s="395"/>
      <c r="P9" s="274">
        <f t="shared" si="2"/>
        <v>0</v>
      </c>
      <c r="Q9" s="387">
        <v>2</v>
      </c>
      <c r="R9" s="388"/>
      <c r="S9" s="388"/>
      <c r="T9" s="389"/>
      <c r="U9" s="274">
        <f t="shared" si="3"/>
        <v>2</v>
      </c>
      <c r="V9" s="281">
        <v>2</v>
      </c>
      <c r="W9" s="43">
        <v>4</v>
      </c>
      <c r="X9" s="284">
        <f t="shared" si="4"/>
        <v>5.4</v>
      </c>
      <c r="Y9" s="285">
        <f t="shared" si="0"/>
        <v>0.7407407407407407</v>
      </c>
      <c r="Z9" s="327">
        <v>1</v>
      </c>
    </row>
    <row r="10" spans="2:26">
      <c r="B10" s="2">
        <v>8</v>
      </c>
      <c r="C10" s="43">
        <v>3</v>
      </c>
      <c r="D10" s="25">
        <v>3</v>
      </c>
      <c r="E10" s="3"/>
      <c r="F10" s="3"/>
      <c r="G10" s="4"/>
      <c r="H10" s="267"/>
      <c r="I10" s="274">
        <f t="shared" si="1"/>
        <v>0</v>
      </c>
      <c r="J10" s="393"/>
      <c r="K10" s="394"/>
      <c r="L10" s="394">
        <v>1.8</v>
      </c>
      <c r="M10" s="394"/>
      <c r="N10" s="394"/>
      <c r="O10" s="395"/>
      <c r="P10" s="274">
        <f t="shared" si="2"/>
        <v>1.8</v>
      </c>
      <c r="Q10" s="387"/>
      <c r="R10" s="388"/>
      <c r="S10" s="388"/>
      <c r="T10" s="389"/>
      <c r="U10" s="274">
        <f t="shared" si="3"/>
        <v>0</v>
      </c>
      <c r="V10" s="281">
        <v>2</v>
      </c>
      <c r="W10" s="43">
        <v>3</v>
      </c>
      <c r="X10" s="284">
        <f t="shared" si="4"/>
        <v>3.8</v>
      </c>
      <c r="Y10" s="285">
        <f t="shared" si="0"/>
        <v>0.78947368421052633</v>
      </c>
      <c r="Z10" s="327">
        <v>1</v>
      </c>
    </row>
    <row r="11" spans="2:26" ht="15" thickBot="1">
      <c r="B11" s="158">
        <v>9</v>
      </c>
      <c r="C11" s="61">
        <v>5</v>
      </c>
      <c r="D11" s="159">
        <v>6</v>
      </c>
      <c r="E11" s="383">
        <v>1.5</v>
      </c>
      <c r="F11" s="160">
        <v>1</v>
      </c>
      <c r="G11" s="161"/>
      <c r="H11" s="268"/>
      <c r="I11" s="274">
        <f t="shared" si="1"/>
        <v>2.5</v>
      </c>
      <c r="J11" s="396"/>
      <c r="K11" s="397"/>
      <c r="L11" s="397"/>
      <c r="M11" s="397">
        <v>2</v>
      </c>
      <c r="N11" s="397"/>
      <c r="O11" s="398"/>
      <c r="P11" s="274">
        <f t="shared" si="2"/>
        <v>2</v>
      </c>
      <c r="Q11" s="399"/>
      <c r="R11" s="382"/>
      <c r="S11" s="382">
        <v>2</v>
      </c>
      <c r="T11" s="400"/>
      <c r="U11" s="274">
        <f t="shared" si="3"/>
        <v>2</v>
      </c>
      <c r="V11" s="282">
        <v>2</v>
      </c>
      <c r="W11" s="61">
        <v>5</v>
      </c>
      <c r="X11" s="295">
        <f t="shared" si="4"/>
        <v>8.5</v>
      </c>
      <c r="Y11" s="309">
        <f t="shared" si="0"/>
        <v>0.58823529411764708</v>
      </c>
      <c r="Z11" s="327"/>
    </row>
    <row r="12" spans="2:26" ht="15" thickBot="1">
      <c r="B12" s="37" t="s">
        <v>20</v>
      </c>
      <c r="C12" s="38">
        <f>SUM(C3:C11)</f>
        <v>35</v>
      </c>
      <c r="D12" s="38">
        <f>SUM(D3:D11)</f>
        <v>40</v>
      </c>
      <c r="E12" s="38">
        <f t="shared" ref="E12:M12" si="5">SUM(E3:E11)</f>
        <v>8.4</v>
      </c>
      <c r="F12" s="38">
        <f t="shared" si="5"/>
        <v>4.3</v>
      </c>
      <c r="G12" s="38">
        <f t="shared" si="5"/>
        <v>0</v>
      </c>
      <c r="H12" s="38">
        <f t="shared" si="5"/>
        <v>0</v>
      </c>
      <c r="I12" s="273">
        <f>SUM(I3:I11)</f>
        <v>12.700000000000001</v>
      </c>
      <c r="J12" s="38">
        <f t="shared" si="5"/>
        <v>2</v>
      </c>
      <c r="K12" s="38">
        <f t="shared" si="5"/>
        <v>0</v>
      </c>
      <c r="L12" s="38">
        <f t="shared" si="5"/>
        <v>1.8</v>
      </c>
      <c r="M12" s="38">
        <f t="shared" si="5"/>
        <v>6.6999999999999993</v>
      </c>
      <c r="N12" s="38">
        <f>SUM(N3:N11)</f>
        <v>1.9</v>
      </c>
      <c r="O12" s="38">
        <f t="shared" ref="O12:T12" si="6">SUM(O3:O11)</f>
        <v>0</v>
      </c>
      <c r="P12" s="274">
        <f t="shared" si="2"/>
        <v>12.4</v>
      </c>
      <c r="Q12" s="38">
        <f t="shared" si="6"/>
        <v>4.4000000000000004</v>
      </c>
      <c r="R12" s="38">
        <f t="shared" si="6"/>
        <v>2</v>
      </c>
      <c r="S12" s="38">
        <f t="shared" si="6"/>
        <v>6</v>
      </c>
      <c r="T12" s="38">
        <f t="shared" si="6"/>
        <v>0</v>
      </c>
      <c r="U12" s="274">
        <f t="shared" si="3"/>
        <v>12.4</v>
      </c>
      <c r="V12" s="37">
        <f>SUM(V3:V11)</f>
        <v>17</v>
      </c>
      <c r="W12" s="38">
        <f>SUM(W3:W11)</f>
        <v>35</v>
      </c>
      <c r="X12" s="252">
        <f t="shared" si="4"/>
        <v>54.5</v>
      </c>
      <c r="Y12" s="419">
        <f>SUM(Y3:Y11)/9</f>
        <v>0.68200412683556821</v>
      </c>
      <c r="Z12" s="328">
        <f>SUM(Z3:Z11)</f>
        <v>4</v>
      </c>
    </row>
    <row r="13" spans="2:26" ht="15" thickBot="1">
      <c r="B13" s="15"/>
      <c r="C13" s="16"/>
      <c r="D13" s="16"/>
      <c r="E13" s="195">
        <v>6</v>
      </c>
      <c r="F13" s="17">
        <v>3</v>
      </c>
      <c r="G13" s="17"/>
      <c r="H13" s="17"/>
      <c r="I13" s="314">
        <f>SUM(E13:H13)</f>
        <v>9</v>
      </c>
      <c r="J13" s="17">
        <v>1</v>
      </c>
      <c r="K13" s="17"/>
      <c r="L13" s="17">
        <v>1</v>
      </c>
      <c r="M13" s="17">
        <v>4</v>
      </c>
      <c r="N13" s="17">
        <v>1</v>
      </c>
      <c r="O13" s="362"/>
      <c r="P13" s="275">
        <f>SUM(J13:O13)</f>
        <v>7</v>
      </c>
      <c r="Q13" s="17">
        <v>2</v>
      </c>
      <c r="R13" s="17">
        <v>1</v>
      </c>
      <c r="S13" s="17">
        <v>4</v>
      </c>
      <c r="T13" s="17"/>
      <c r="U13" s="275">
        <f>SUM(Q13:T13)</f>
        <v>7</v>
      </c>
      <c r="V13" s="250">
        <v>9</v>
      </c>
      <c r="W13" s="168"/>
      <c r="X13" s="168"/>
      <c r="Y13" s="435"/>
      <c r="Z13" s="336">
        <v>9</v>
      </c>
    </row>
    <row r="14" spans="2:26" ht="15" thickBot="1">
      <c r="B14" s="21"/>
      <c r="C14" s="14"/>
      <c r="D14" s="14"/>
      <c r="E14" s="94">
        <f t="shared" ref="E14:S14" si="7">SUM(E13/E12)</f>
        <v>0.7142857142857143</v>
      </c>
      <c r="F14" s="94">
        <f t="shared" si="7"/>
        <v>0.69767441860465118</v>
      </c>
      <c r="G14" s="94">
        <v>0</v>
      </c>
      <c r="H14" s="94">
        <v>0</v>
      </c>
      <c r="I14" s="276">
        <f>SUM(E14:H14)/2</f>
        <v>0.70598006644518274</v>
      </c>
      <c r="J14" s="152">
        <f t="shared" si="7"/>
        <v>0.5</v>
      </c>
      <c r="K14" s="94">
        <v>0</v>
      </c>
      <c r="L14" s="94">
        <f t="shared" si="7"/>
        <v>0.55555555555555558</v>
      </c>
      <c r="M14" s="94">
        <f t="shared" si="7"/>
        <v>0.59701492537313439</v>
      </c>
      <c r="N14" s="94">
        <f t="shared" si="7"/>
        <v>0.52631578947368418</v>
      </c>
      <c r="O14" s="94">
        <v>0</v>
      </c>
      <c r="P14" s="276">
        <f>SUM(J14:O14)/4</f>
        <v>0.54472156760059354</v>
      </c>
      <c r="Q14" s="152">
        <f t="shared" si="7"/>
        <v>0.45454545454545453</v>
      </c>
      <c r="R14" s="94">
        <f t="shared" si="7"/>
        <v>0.5</v>
      </c>
      <c r="S14" s="94">
        <f t="shared" si="7"/>
        <v>0.66666666666666663</v>
      </c>
      <c r="T14" s="94">
        <v>0</v>
      </c>
      <c r="U14" s="276">
        <f>SUM(Q14:T14)/3</f>
        <v>0.54040404040404033</v>
      </c>
      <c r="V14" s="418">
        <f>SUM(V12/V13)</f>
        <v>1.8888888888888888</v>
      </c>
      <c r="W14" s="312">
        <f>SUM(I14+P14+U14)/3</f>
        <v>0.59703522481660543</v>
      </c>
      <c r="X14" s="29" t="s">
        <v>35</v>
      </c>
      <c r="Y14" s="285"/>
      <c r="Z14" s="326">
        <f>SUM(Z12/Z13)</f>
        <v>0.44444444444444442</v>
      </c>
    </row>
    <row r="16" spans="2:26" ht="18" thickBot="1">
      <c r="B16" s="467" t="s">
        <v>322</v>
      </c>
    </row>
    <row r="17" spans="2:21" ht="15" thickBot="1">
      <c r="K17" s="37" t="s">
        <v>54</v>
      </c>
      <c r="L17" s="38" t="s">
        <v>158</v>
      </c>
      <c r="M17" s="38" t="s">
        <v>110</v>
      </c>
      <c r="N17" s="401" t="s">
        <v>171</v>
      </c>
      <c r="O17" s="409" t="s">
        <v>17</v>
      </c>
      <c r="P17" s="168"/>
      <c r="Q17" s="168"/>
      <c r="R17" s="369"/>
      <c r="S17" s="369"/>
    </row>
    <row r="18" spans="2:21">
      <c r="B18" s="463" t="s">
        <v>54</v>
      </c>
      <c r="K18" s="437" t="s">
        <v>187</v>
      </c>
      <c r="L18" s="402" t="s">
        <v>172</v>
      </c>
      <c r="M18" s="402" t="s">
        <v>161</v>
      </c>
      <c r="N18" s="403" t="s">
        <v>164</v>
      </c>
      <c r="O18" s="410" t="s">
        <v>173</v>
      </c>
      <c r="P18" s="168"/>
      <c r="Q18" s="168"/>
      <c r="R18" s="369"/>
      <c r="S18" s="369"/>
    </row>
    <row r="19" spans="2:21">
      <c r="B19" t="s">
        <v>323</v>
      </c>
      <c r="K19" s="438" t="s">
        <v>188</v>
      </c>
      <c r="L19" s="402" t="s">
        <v>159</v>
      </c>
      <c r="M19" s="402" t="s">
        <v>162</v>
      </c>
      <c r="N19" s="403" t="s">
        <v>166</v>
      </c>
      <c r="O19" s="410" t="s">
        <v>174</v>
      </c>
      <c r="P19" s="168"/>
      <c r="Q19" s="168"/>
      <c r="R19" s="369"/>
      <c r="S19" s="369"/>
      <c r="U19">
        <v>11</v>
      </c>
    </row>
    <row r="20" spans="2:21">
      <c r="B20" t="s">
        <v>344</v>
      </c>
      <c r="K20" s="438" t="s">
        <v>189</v>
      </c>
      <c r="L20" s="402" t="s">
        <v>45</v>
      </c>
      <c r="M20" s="402" t="s">
        <v>165</v>
      </c>
      <c r="N20" s="403" t="s">
        <v>167</v>
      </c>
      <c r="O20" s="410"/>
      <c r="P20" s="168"/>
      <c r="Q20" s="168"/>
      <c r="R20" s="369"/>
      <c r="S20" s="369"/>
    </row>
    <row r="21" spans="2:21">
      <c r="K21" s="438" t="s">
        <v>190</v>
      </c>
      <c r="L21" s="402" t="s">
        <v>160</v>
      </c>
      <c r="M21" s="402" t="s">
        <v>163</v>
      </c>
      <c r="N21" s="403" t="s">
        <v>168</v>
      </c>
      <c r="O21" s="410" t="s">
        <v>175</v>
      </c>
      <c r="P21" s="168"/>
      <c r="Q21" s="168"/>
      <c r="R21" s="168"/>
      <c r="S21" s="168"/>
    </row>
    <row r="22" spans="2:21">
      <c r="B22" s="463" t="s">
        <v>325</v>
      </c>
      <c r="K22" s="438" t="s">
        <v>191</v>
      </c>
      <c r="L22" s="402" t="s">
        <v>88</v>
      </c>
      <c r="M22" s="402" t="s">
        <v>88</v>
      </c>
      <c r="N22" s="403" t="s">
        <v>169</v>
      </c>
      <c r="O22" s="411"/>
    </row>
    <row r="23" spans="2:21" ht="15" thickBot="1">
      <c r="B23" t="s">
        <v>345</v>
      </c>
      <c r="K23" s="439" t="s">
        <v>192</v>
      </c>
      <c r="L23" s="404" t="s">
        <v>91</v>
      </c>
      <c r="M23" s="404" t="s">
        <v>91</v>
      </c>
      <c r="N23" s="405" t="s">
        <v>170</v>
      </c>
      <c r="O23" s="412" t="s">
        <v>176</v>
      </c>
    </row>
    <row r="24" spans="2:21">
      <c r="B24" t="s">
        <v>346</v>
      </c>
    </row>
    <row r="25" spans="2:21">
      <c r="B25" t="s">
        <v>347</v>
      </c>
    </row>
    <row r="27" spans="2:21">
      <c r="B27" t="s">
        <v>348</v>
      </c>
    </row>
    <row r="28" spans="2:21">
      <c r="B28" s="463" t="s">
        <v>349</v>
      </c>
    </row>
    <row r="30" spans="2:21">
      <c r="B30" s="463" t="s">
        <v>350</v>
      </c>
    </row>
    <row r="31" spans="2:21">
      <c r="B31" t="s">
        <v>351</v>
      </c>
    </row>
    <row r="32" spans="2:21">
      <c r="B32" t="s">
        <v>352</v>
      </c>
    </row>
    <row r="33" spans="2:2">
      <c r="B33" t="s">
        <v>353</v>
      </c>
    </row>
    <row r="35" spans="2:2">
      <c r="B35" s="463" t="s">
        <v>134</v>
      </c>
    </row>
    <row r="36" spans="2:2">
      <c r="B36" t="s">
        <v>354</v>
      </c>
    </row>
    <row r="37" spans="2:2">
      <c r="B37" t="s">
        <v>355</v>
      </c>
    </row>
    <row r="38" spans="2:2">
      <c r="B38" t="s">
        <v>356</v>
      </c>
    </row>
    <row r="39" spans="2:2">
      <c r="B39" t="s">
        <v>357</v>
      </c>
    </row>
    <row r="41" spans="2:2">
      <c r="B41" s="463" t="s">
        <v>358</v>
      </c>
    </row>
    <row r="42" spans="2:2">
      <c r="B42" t="s">
        <v>359</v>
      </c>
    </row>
    <row r="43" spans="2:2">
      <c r="B43" t="s">
        <v>360</v>
      </c>
    </row>
    <row r="44" spans="2:2">
      <c r="B44" t="s">
        <v>361</v>
      </c>
    </row>
    <row r="46" spans="2:2">
      <c r="B46" s="463" t="s">
        <v>362</v>
      </c>
    </row>
    <row r="47" spans="2:2">
      <c r="B47" t="s">
        <v>363</v>
      </c>
    </row>
    <row r="48" spans="2:2">
      <c r="B48" t="s">
        <v>364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30F6F-3DC4-46A2-A767-F88B1671003B}">
  <dimension ref="B1:Z28"/>
  <sheetViews>
    <sheetView workbookViewId="0">
      <selection activeCell="I28" sqref="I28"/>
    </sheetView>
  </sheetViews>
  <sheetFormatPr defaultRowHeight="14.5"/>
  <cols>
    <col min="1" max="1" width="1.81640625" customWidth="1"/>
    <col min="22" max="22" width="11.7265625" customWidth="1"/>
    <col min="23" max="23" width="12.453125" customWidth="1"/>
    <col min="24" max="24" width="13.54296875" customWidth="1"/>
    <col min="25" max="25" width="14.81640625" customWidth="1"/>
  </cols>
  <sheetData>
    <row r="1" spans="2:26" ht="15" thickBot="1"/>
    <row r="2" spans="2:26" ht="15" thickBot="1">
      <c r="B2" s="375" t="s">
        <v>0</v>
      </c>
      <c r="C2" s="376" t="s">
        <v>1</v>
      </c>
      <c r="D2" s="376" t="s">
        <v>2</v>
      </c>
      <c r="E2" s="376" t="s">
        <v>3</v>
      </c>
      <c r="F2" s="376" t="s">
        <v>126</v>
      </c>
      <c r="G2" s="376" t="s">
        <v>127</v>
      </c>
      <c r="H2" s="377" t="s">
        <v>128</v>
      </c>
      <c r="I2" s="378" t="s">
        <v>133</v>
      </c>
      <c r="J2" s="374" t="s">
        <v>129</v>
      </c>
      <c r="K2" s="376">
        <v>5</v>
      </c>
      <c r="L2" s="376" t="s">
        <v>8</v>
      </c>
      <c r="M2" s="376" t="s">
        <v>9</v>
      </c>
      <c r="N2" s="376" t="s">
        <v>10</v>
      </c>
      <c r="O2" s="377" t="s">
        <v>11</v>
      </c>
      <c r="P2" s="378" t="s">
        <v>134</v>
      </c>
      <c r="Q2" s="374" t="s">
        <v>12</v>
      </c>
      <c r="R2" s="376" t="s">
        <v>44</v>
      </c>
      <c r="S2" s="376" t="s">
        <v>14</v>
      </c>
      <c r="T2" s="377" t="s">
        <v>43</v>
      </c>
      <c r="U2" s="378" t="s">
        <v>135</v>
      </c>
      <c r="V2" s="374" t="s">
        <v>157</v>
      </c>
      <c r="W2" s="379" t="s">
        <v>18</v>
      </c>
      <c r="X2" s="377" t="s">
        <v>19</v>
      </c>
      <c r="Y2" s="378" t="s">
        <v>21</v>
      </c>
      <c r="Z2" s="328" t="s">
        <v>16</v>
      </c>
    </row>
    <row r="3" spans="2:26">
      <c r="B3" s="75">
        <v>1</v>
      </c>
      <c r="C3" s="62">
        <v>5</v>
      </c>
      <c r="D3" s="76">
        <v>5</v>
      </c>
      <c r="E3" s="77">
        <v>1.5</v>
      </c>
      <c r="F3" s="77"/>
      <c r="G3" s="66">
        <v>1.5</v>
      </c>
      <c r="H3" s="266"/>
      <c r="I3" s="274">
        <f>SUM(E3:H3)</f>
        <v>3</v>
      </c>
      <c r="J3" s="270"/>
      <c r="K3" s="66"/>
      <c r="L3" s="66"/>
      <c r="M3" s="66"/>
      <c r="N3" s="66"/>
      <c r="O3" s="266">
        <v>2</v>
      </c>
      <c r="P3" s="274">
        <f>SUM(J3:O3)</f>
        <v>2</v>
      </c>
      <c r="Q3" s="270"/>
      <c r="R3" s="66"/>
      <c r="S3" s="67"/>
      <c r="T3" s="277"/>
      <c r="U3" s="274">
        <f>SUM(Q3:T3)</f>
        <v>0</v>
      </c>
      <c r="V3" s="280">
        <v>2</v>
      </c>
      <c r="W3" s="62">
        <v>5</v>
      </c>
      <c r="X3" s="284">
        <f t="shared" ref="X3:X11" si="0">SUM(I3+P3+U3+V3)</f>
        <v>7</v>
      </c>
      <c r="Y3" s="285">
        <f t="shared" ref="Y3:Y11" si="1">SUM(W3/X3)</f>
        <v>0.7142857142857143</v>
      </c>
      <c r="Z3" s="327">
        <v>1</v>
      </c>
    </row>
    <row r="4" spans="2:26">
      <c r="B4" s="2">
        <v>2</v>
      </c>
      <c r="C4" s="43">
        <v>4</v>
      </c>
      <c r="D4" s="25">
        <v>5</v>
      </c>
      <c r="E4" s="3">
        <v>2</v>
      </c>
      <c r="F4" s="3"/>
      <c r="G4" s="4"/>
      <c r="H4" s="267"/>
      <c r="I4" s="274">
        <f t="shared" ref="I4:I11" si="2">SUM(E4:H4)</f>
        <v>2</v>
      </c>
      <c r="J4" s="271">
        <v>2.5</v>
      </c>
      <c r="K4" s="4"/>
      <c r="L4" s="4"/>
      <c r="M4" s="4"/>
      <c r="N4" s="4"/>
      <c r="O4" s="366">
        <v>1.5</v>
      </c>
      <c r="P4" s="274">
        <f t="shared" ref="P4:P12" si="3">SUM(J4:O4)</f>
        <v>4</v>
      </c>
      <c r="Q4" s="271"/>
      <c r="R4" s="4"/>
      <c r="S4" s="5"/>
      <c r="T4" s="278"/>
      <c r="U4" s="274">
        <f t="shared" ref="U4:U12" si="4">SUM(Q4:T4)</f>
        <v>0</v>
      </c>
      <c r="V4" s="281">
        <v>2</v>
      </c>
      <c r="W4" s="43">
        <v>4</v>
      </c>
      <c r="X4" s="284">
        <f t="shared" si="0"/>
        <v>8</v>
      </c>
      <c r="Y4" s="285">
        <f t="shared" si="1"/>
        <v>0.5</v>
      </c>
      <c r="Z4" s="327"/>
    </row>
    <row r="5" spans="2:26">
      <c r="B5" s="2">
        <v>3</v>
      </c>
      <c r="C5" s="43">
        <v>3</v>
      </c>
      <c r="D5" s="25">
        <v>3</v>
      </c>
      <c r="E5" s="3"/>
      <c r="F5" s="3"/>
      <c r="G5" s="4"/>
      <c r="H5" s="267"/>
      <c r="I5" s="274">
        <f t="shared" si="2"/>
        <v>0</v>
      </c>
      <c r="J5" s="271"/>
      <c r="K5" s="4"/>
      <c r="L5" s="4"/>
      <c r="M5" s="4"/>
      <c r="N5" s="4"/>
      <c r="O5" s="267">
        <v>1</v>
      </c>
      <c r="P5" s="274">
        <f t="shared" si="3"/>
        <v>1</v>
      </c>
      <c r="Q5" s="271"/>
      <c r="R5" s="4"/>
      <c r="S5" s="5"/>
      <c r="T5" s="278"/>
      <c r="U5" s="274">
        <f t="shared" si="4"/>
        <v>0</v>
      </c>
      <c r="V5" s="281">
        <v>2</v>
      </c>
      <c r="W5" s="43">
        <v>3</v>
      </c>
      <c r="X5" s="284">
        <f t="shared" si="0"/>
        <v>3</v>
      </c>
      <c r="Y5" s="285">
        <f t="shared" si="1"/>
        <v>1</v>
      </c>
      <c r="Z5" s="327">
        <v>1</v>
      </c>
    </row>
    <row r="6" spans="2:26">
      <c r="B6" s="2">
        <v>4</v>
      </c>
      <c r="C6" s="43">
        <v>4</v>
      </c>
      <c r="D6" s="25">
        <v>4</v>
      </c>
      <c r="E6" s="3">
        <v>1.5</v>
      </c>
      <c r="F6" s="3"/>
      <c r="G6" s="4"/>
      <c r="H6" s="267"/>
      <c r="I6" s="274">
        <f t="shared" si="2"/>
        <v>1.5</v>
      </c>
      <c r="J6" s="271"/>
      <c r="K6" s="4"/>
      <c r="L6" s="4"/>
      <c r="M6" s="4"/>
      <c r="N6" s="4"/>
      <c r="O6" s="267">
        <v>2</v>
      </c>
      <c r="P6" s="274">
        <f t="shared" si="3"/>
        <v>2</v>
      </c>
      <c r="Q6" s="271"/>
      <c r="R6" s="4">
        <v>2</v>
      </c>
      <c r="S6" s="5"/>
      <c r="T6" s="278"/>
      <c r="U6" s="274">
        <f t="shared" si="4"/>
        <v>2</v>
      </c>
      <c r="V6" s="281">
        <v>2</v>
      </c>
      <c r="W6" s="43">
        <v>4</v>
      </c>
      <c r="X6" s="284">
        <f t="shared" si="0"/>
        <v>7.5</v>
      </c>
      <c r="Y6" s="285">
        <f t="shared" si="1"/>
        <v>0.53333333333333333</v>
      </c>
      <c r="Z6" s="327"/>
    </row>
    <row r="7" spans="2:26">
      <c r="B7" s="2">
        <v>5</v>
      </c>
      <c r="C7" s="43">
        <v>4</v>
      </c>
      <c r="D7" s="25">
        <v>5</v>
      </c>
      <c r="E7" s="3">
        <v>1.5</v>
      </c>
      <c r="F7" s="3"/>
      <c r="G7" s="4">
        <v>1.5</v>
      </c>
      <c r="H7" s="267"/>
      <c r="I7" s="274">
        <f t="shared" si="2"/>
        <v>3</v>
      </c>
      <c r="J7" s="271"/>
      <c r="K7" s="4"/>
      <c r="L7" s="4"/>
      <c r="M7" s="4"/>
      <c r="N7" s="4"/>
      <c r="O7" s="267"/>
      <c r="P7" s="274">
        <f t="shared" si="3"/>
        <v>0</v>
      </c>
      <c r="Q7" s="271"/>
      <c r="R7" s="4">
        <v>1</v>
      </c>
      <c r="S7" s="5"/>
      <c r="T7" s="278"/>
      <c r="U7" s="274">
        <f t="shared" si="4"/>
        <v>1</v>
      </c>
      <c r="V7" s="281">
        <v>2</v>
      </c>
      <c r="W7" s="43">
        <v>4</v>
      </c>
      <c r="X7" s="284">
        <f t="shared" si="0"/>
        <v>6</v>
      </c>
      <c r="Y7" s="285">
        <f t="shared" si="1"/>
        <v>0.66666666666666663</v>
      </c>
      <c r="Z7" s="327"/>
    </row>
    <row r="8" spans="2:26">
      <c r="B8" s="2">
        <v>6</v>
      </c>
      <c r="C8" s="43">
        <v>3</v>
      </c>
      <c r="D8" s="25">
        <v>3</v>
      </c>
      <c r="E8" s="3"/>
      <c r="F8" s="3"/>
      <c r="G8" s="4"/>
      <c r="H8" s="267"/>
      <c r="I8" s="274">
        <f t="shared" si="2"/>
        <v>0</v>
      </c>
      <c r="J8" s="271"/>
      <c r="K8" s="4"/>
      <c r="L8" s="361">
        <v>1</v>
      </c>
      <c r="M8" s="4"/>
      <c r="N8" s="4"/>
      <c r="O8" s="267"/>
      <c r="P8" s="274">
        <f t="shared" si="3"/>
        <v>1</v>
      </c>
      <c r="Q8" s="271"/>
      <c r="R8" s="4"/>
      <c r="S8" s="5"/>
      <c r="T8" s="278"/>
      <c r="U8" s="274">
        <f t="shared" si="4"/>
        <v>0</v>
      </c>
      <c r="V8" s="281">
        <v>2</v>
      </c>
      <c r="W8" s="43">
        <v>3</v>
      </c>
      <c r="X8" s="284">
        <f t="shared" si="0"/>
        <v>3</v>
      </c>
      <c r="Y8" s="285">
        <f t="shared" si="1"/>
        <v>1</v>
      </c>
      <c r="Z8" s="327">
        <v>1</v>
      </c>
    </row>
    <row r="9" spans="2:26">
      <c r="B9" s="2">
        <v>7</v>
      </c>
      <c r="C9" s="43">
        <v>4</v>
      </c>
      <c r="D9" s="25">
        <v>4</v>
      </c>
      <c r="E9" s="3">
        <v>1.5</v>
      </c>
      <c r="F9" s="3"/>
      <c r="G9" s="4"/>
      <c r="H9" s="267"/>
      <c r="I9" s="274">
        <f t="shared" si="2"/>
        <v>1.5</v>
      </c>
      <c r="J9" s="359">
        <v>1</v>
      </c>
      <c r="K9" s="4"/>
      <c r="L9" s="4"/>
      <c r="M9" s="4"/>
      <c r="N9" s="4"/>
      <c r="O9" s="267"/>
      <c r="P9" s="274">
        <f t="shared" si="3"/>
        <v>1</v>
      </c>
      <c r="Q9" s="271"/>
      <c r="R9" s="4"/>
      <c r="S9" s="5"/>
      <c r="T9" s="278"/>
      <c r="U9" s="274">
        <f t="shared" si="4"/>
        <v>0</v>
      </c>
      <c r="V9" s="281">
        <v>2</v>
      </c>
      <c r="W9" s="43">
        <v>4</v>
      </c>
      <c r="X9" s="284">
        <f t="shared" si="0"/>
        <v>4.5</v>
      </c>
      <c r="Y9" s="285">
        <f t="shared" si="1"/>
        <v>0.88888888888888884</v>
      </c>
      <c r="Z9" s="327">
        <v>1</v>
      </c>
    </row>
    <row r="10" spans="2:26">
      <c r="B10" s="2">
        <v>8</v>
      </c>
      <c r="C10" s="43">
        <v>4</v>
      </c>
      <c r="D10" s="25">
        <v>4</v>
      </c>
      <c r="E10" s="3">
        <v>1.5</v>
      </c>
      <c r="F10" s="3"/>
      <c r="G10" s="4"/>
      <c r="H10" s="267"/>
      <c r="I10" s="274">
        <f t="shared" si="2"/>
        <v>1.5</v>
      </c>
      <c r="J10" s="271">
        <v>1</v>
      </c>
      <c r="K10" s="4"/>
      <c r="L10" s="4"/>
      <c r="M10" s="4"/>
      <c r="N10" s="4"/>
      <c r="O10" s="267"/>
      <c r="P10" s="274">
        <f t="shared" si="3"/>
        <v>1</v>
      </c>
      <c r="Q10" s="271"/>
      <c r="R10" s="4"/>
      <c r="S10" s="5"/>
      <c r="T10" s="278"/>
      <c r="U10" s="274">
        <f t="shared" si="4"/>
        <v>0</v>
      </c>
      <c r="V10" s="281">
        <v>2</v>
      </c>
      <c r="W10" s="43">
        <v>4</v>
      </c>
      <c r="X10" s="284">
        <f t="shared" si="0"/>
        <v>4.5</v>
      </c>
      <c r="Y10" s="285">
        <f t="shared" si="1"/>
        <v>0.88888888888888884</v>
      </c>
      <c r="Z10" s="327">
        <v>1</v>
      </c>
    </row>
    <row r="11" spans="2:26" ht="15" thickBot="1">
      <c r="B11" s="158">
        <v>9</v>
      </c>
      <c r="C11" s="61">
        <v>5</v>
      </c>
      <c r="D11" s="159">
        <v>6</v>
      </c>
      <c r="E11" s="360">
        <v>1</v>
      </c>
      <c r="F11" s="160"/>
      <c r="G11" s="161">
        <v>1.5</v>
      </c>
      <c r="H11" s="268"/>
      <c r="I11" s="274">
        <f t="shared" si="2"/>
        <v>2.5</v>
      </c>
      <c r="J11" s="272"/>
      <c r="K11" s="161"/>
      <c r="L11" s="161"/>
      <c r="M11" s="161"/>
      <c r="N11" s="161"/>
      <c r="O11" s="268">
        <v>2</v>
      </c>
      <c r="P11" s="274">
        <f t="shared" si="3"/>
        <v>2</v>
      </c>
      <c r="Q11" s="272"/>
      <c r="R11" s="161">
        <v>1</v>
      </c>
      <c r="S11" s="162"/>
      <c r="T11" s="279"/>
      <c r="U11" s="274">
        <f t="shared" si="4"/>
        <v>1</v>
      </c>
      <c r="V11" s="282">
        <v>2</v>
      </c>
      <c r="W11" s="61">
        <v>5</v>
      </c>
      <c r="X11" s="284">
        <f t="shared" si="0"/>
        <v>7.5</v>
      </c>
      <c r="Y11" s="309">
        <f t="shared" si="1"/>
        <v>0.66666666666666663</v>
      </c>
      <c r="Z11" s="327"/>
    </row>
    <row r="12" spans="2:26" ht="15" thickBot="1">
      <c r="B12" s="37" t="s">
        <v>20</v>
      </c>
      <c r="C12" s="38">
        <f>SUM(C3:C11)</f>
        <v>36</v>
      </c>
      <c r="D12" s="38">
        <f>SUM(D3:D11)</f>
        <v>39</v>
      </c>
      <c r="E12" s="38">
        <f t="shared" ref="E12:M12" si="5">SUM(E3:E11)</f>
        <v>10.5</v>
      </c>
      <c r="F12" s="38">
        <f t="shared" si="5"/>
        <v>0</v>
      </c>
      <c r="G12" s="38">
        <f t="shared" si="5"/>
        <v>4.5</v>
      </c>
      <c r="H12" s="38">
        <f t="shared" si="5"/>
        <v>0</v>
      </c>
      <c r="I12" s="273">
        <f>SUM(I3:I11)</f>
        <v>15</v>
      </c>
      <c r="J12" s="38">
        <f t="shared" si="5"/>
        <v>4.5</v>
      </c>
      <c r="K12" s="38">
        <f t="shared" si="5"/>
        <v>0</v>
      </c>
      <c r="L12" s="38">
        <f t="shared" si="5"/>
        <v>1</v>
      </c>
      <c r="M12" s="38">
        <f t="shared" si="5"/>
        <v>0</v>
      </c>
      <c r="N12" s="38">
        <f>SUM(N3:N11)</f>
        <v>0</v>
      </c>
      <c r="O12" s="38">
        <f t="shared" ref="O12:T12" si="6">SUM(O3:O11)</f>
        <v>8.5</v>
      </c>
      <c r="P12" s="274">
        <f t="shared" si="3"/>
        <v>14</v>
      </c>
      <c r="Q12" s="38">
        <f t="shared" si="6"/>
        <v>0</v>
      </c>
      <c r="R12" s="38">
        <f t="shared" si="6"/>
        <v>4</v>
      </c>
      <c r="S12" s="38">
        <f t="shared" si="6"/>
        <v>0</v>
      </c>
      <c r="T12" s="38">
        <f t="shared" si="6"/>
        <v>0</v>
      </c>
      <c r="U12" s="274">
        <f t="shared" si="4"/>
        <v>4</v>
      </c>
      <c r="V12" s="38"/>
      <c r="W12" s="38">
        <f>SUM(W3:W11)</f>
        <v>36</v>
      </c>
      <c r="X12" s="252">
        <f>SUM(I12+P12+U12)</f>
        <v>33</v>
      </c>
      <c r="Y12" s="310">
        <f>SUM(Y3:Y11)/9</f>
        <v>0.76208112874779554</v>
      </c>
      <c r="Z12" s="328">
        <v>5</v>
      </c>
    </row>
    <row r="13" spans="2:26" ht="15" thickBot="1">
      <c r="B13" s="15"/>
      <c r="C13" s="16"/>
      <c r="D13" s="16"/>
      <c r="E13" s="195">
        <v>7</v>
      </c>
      <c r="F13" s="17">
        <v>0</v>
      </c>
      <c r="G13" s="17">
        <v>3</v>
      </c>
      <c r="H13" s="17">
        <v>0</v>
      </c>
      <c r="I13" s="314">
        <f>SUM(E13:H13)</f>
        <v>10</v>
      </c>
      <c r="J13" s="17">
        <v>3</v>
      </c>
      <c r="K13" s="17">
        <v>0</v>
      </c>
      <c r="L13" s="17">
        <v>1</v>
      </c>
      <c r="M13" s="17">
        <v>0</v>
      </c>
      <c r="N13" s="17">
        <v>0</v>
      </c>
      <c r="O13" s="362">
        <v>5</v>
      </c>
      <c r="P13" s="275">
        <f>SUM(J13:O13)</f>
        <v>9</v>
      </c>
      <c r="Q13" s="17">
        <v>0</v>
      </c>
      <c r="R13" s="17">
        <v>3</v>
      </c>
      <c r="S13" s="17">
        <v>0</v>
      </c>
      <c r="T13" s="17">
        <v>0</v>
      </c>
      <c r="U13" s="275">
        <f>SUM(Q13:T13)</f>
        <v>3</v>
      </c>
      <c r="V13" s="250"/>
      <c r="W13" s="168"/>
      <c r="X13" s="168"/>
      <c r="Y13" s="285"/>
      <c r="Z13" s="336">
        <v>9</v>
      </c>
    </row>
    <row r="14" spans="2:26" ht="15" thickBot="1">
      <c r="B14" s="21"/>
      <c r="C14" s="14"/>
      <c r="D14" s="14"/>
      <c r="E14" s="94">
        <f t="shared" ref="E14:U14" si="7">SUM(E13/E12)</f>
        <v>0.66666666666666663</v>
      </c>
      <c r="F14" s="94" t="e">
        <f t="shared" si="7"/>
        <v>#DIV/0!</v>
      </c>
      <c r="G14" s="94">
        <f t="shared" si="7"/>
        <v>0.66666666666666663</v>
      </c>
      <c r="H14" s="94" t="e">
        <f t="shared" si="7"/>
        <v>#DIV/0!</v>
      </c>
      <c r="I14" s="276">
        <f t="shared" si="7"/>
        <v>0.66666666666666663</v>
      </c>
      <c r="J14" s="152">
        <f t="shared" si="7"/>
        <v>0.66666666666666663</v>
      </c>
      <c r="K14" s="94" t="e">
        <f t="shared" si="7"/>
        <v>#DIV/0!</v>
      </c>
      <c r="L14" s="94">
        <f t="shared" si="7"/>
        <v>1</v>
      </c>
      <c r="M14" s="94" t="e">
        <f t="shared" si="7"/>
        <v>#DIV/0!</v>
      </c>
      <c r="N14" s="94" t="e">
        <f t="shared" si="7"/>
        <v>#DIV/0!</v>
      </c>
      <c r="O14" s="94">
        <f t="shared" si="7"/>
        <v>0.58823529411764708</v>
      </c>
      <c r="P14" s="276">
        <f t="shared" si="7"/>
        <v>0.6428571428571429</v>
      </c>
      <c r="Q14" s="152" t="e">
        <f t="shared" si="7"/>
        <v>#DIV/0!</v>
      </c>
      <c r="R14" s="94">
        <f t="shared" si="7"/>
        <v>0.75</v>
      </c>
      <c r="S14" s="94" t="e">
        <f t="shared" si="7"/>
        <v>#DIV/0!</v>
      </c>
      <c r="T14" s="94" t="e">
        <f t="shared" si="7"/>
        <v>#DIV/0!</v>
      </c>
      <c r="U14" s="276">
        <f t="shared" si="7"/>
        <v>0.75</v>
      </c>
      <c r="V14" s="31"/>
      <c r="W14" s="312">
        <f>SUM(I14+P14+U14)/3</f>
        <v>0.6865079365079364</v>
      </c>
      <c r="X14" s="29" t="s">
        <v>35</v>
      </c>
      <c r="Y14" s="285"/>
      <c r="Z14" s="326">
        <f>SUM(Z12/Z13)</f>
        <v>0.55555555555555558</v>
      </c>
    </row>
    <row r="15" spans="2:26" ht="15" thickBot="1">
      <c r="B15" s="375" t="s">
        <v>0</v>
      </c>
      <c r="C15" s="376" t="s">
        <v>1</v>
      </c>
      <c r="D15" s="376" t="s">
        <v>2</v>
      </c>
      <c r="E15" s="376" t="s">
        <v>3</v>
      </c>
      <c r="F15" s="376" t="s">
        <v>126</v>
      </c>
      <c r="G15" s="376" t="s">
        <v>127</v>
      </c>
      <c r="H15" s="377" t="s">
        <v>128</v>
      </c>
      <c r="I15" s="378" t="s">
        <v>133</v>
      </c>
      <c r="J15" s="374" t="s">
        <v>129</v>
      </c>
      <c r="K15" s="376">
        <v>5</v>
      </c>
      <c r="L15" s="376" t="s">
        <v>8</v>
      </c>
      <c r="M15" s="376" t="s">
        <v>9</v>
      </c>
      <c r="N15" s="376" t="s">
        <v>10</v>
      </c>
      <c r="O15" s="377" t="s">
        <v>11</v>
      </c>
      <c r="P15" s="378" t="s">
        <v>134</v>
      </c>
      <c r="Q15" s="374" t="s">
        <v>12</v>
      </c>
      <c r="R15" s="376" t="s">
        <v>44</v>
      </c>
      <c r="S15" s="376" t="s">
        <v>14</v>
      </c>
      <c r="T15" s="377" t="s">
        <v>43</v>
      </c>
      <c r="U15" s="378" t="s">
        <v>135</v>
      </c>
      <c r="V15" s="374" t="s">
        <v>157</v>
      </c>
      <c r="W15" s="379" t="s">
        <v>18</v>
      </c>
      <c r="X15" s="377" t="s">
        <v>19</v>
      </c>
      <c r="Y15" s="378" t="s">
        <v>21</v>
      </c>
      <c r="Z15" s="328" t="s">
        <v>16</v>
      </c>
    </row>
    <row r="16" spans="2:26">
      <c r="B16" s="75">
        <v>10</v>
      </c>
      <c r="C16" s="62">
        <v>5</v>
      </c>
      <c r="D16" s="76">
        <v>5</v>
      </c>
      <c r="E16" s="77">
        <v>1.5</v>
      </c>
      <c r="F16" s="77"/>
      <c r="G16" s="66">
        <v>1.5</v>
      </c>
      <c r="H16" s="266"/>
      <c r="I16" s="274">
        <f>SUM(E16:H16)</f>
        <v>3</v>
      </c>
      <c r="J16" s="270"/>
      <c r="K16" s="66"/>
      <c r="L16" s="66"/>
      <c r="M16" s="66"/>
      <c r="N16" s="66"/>
      <c r="O16" s="266">
        <v>2</v>
      </c>
      <c r="P16" s="274">
        <f>SUM(J16:O16)</f>
        <v>2</v>
      </c>
      <c r="Q16" s="270"/>
      <c r="R16" s="66"/>
      <c r="S16" s="67"/>
      <c r="T16" s="277"/>
      <c r="U16" s="274">
        <f>SUM(Q16:T16)</f>
        <v>0</v>
      </c>
      <c r="V16" s="280">
        <v>2</v>
      </c>
      <c r="W16" s="62">
        <v>5</v>
      </c>
      <c r="X16" s="284">
        <f t="shared" ref="X16:X24" si="8">SUM(I16+P16+U16+V16)</f>
        <v>7</v>
      </c>
      <c r="Y16" s="285">
        <f t="shared" ref="Y16:Y24" si="9">SUM(W16/X16)</f>
        <v>0.7142857142857143</v>
      </c>
      <c r="Z16" s="327">
        <v>1</v>
      </c>
    </row>
    <row r="17" spans="2:26">
      <c r="B17" s="2">
        <v>11</v>
      </c>
      <c r="C17" s="43">
        <v>4</v>
      </c>
      <c r="D17" s="25">
        <v>5</v>
      </c>
      <c r="E17" s="3">
        <v>2</v>
      </c>
      <c r="F17" s="3"/>
      <c r="G17" s="4"/>
      <c r="H17" s="267"/>
      <c r="I17" s="274">
        <f t="shared" ref="I17:I24" si="10">SUM(E17:H17)</f>
        <v>2</v>
      </c>
      <c r="J17" s="271">
        <v>2.5</v>
      </c>
      <c r="K17" s="4"/>
      <c r="L17" s="4"/>
      <c r="M17" s="4"/>
      <c r="N17" s="4"/>
      <c r="O17" s="366">
        <v>1.5</v>
      </c>
      <c r="P17" s="274">
        <f t="shared" ref="P17:P25" si="11">SUM(J17:O17)</f>
        <v>4</v>
      </c>
      <c r="Q17" s="271"/>
      <c r="R17" s="4"/>
      <c r="S17" s="5"/>
      <c r="T17" s="278"/>
      <c r="U17" s="274">
        <f t="shared" ref="U17:U25" si="12">SUM(Q17:T17)</f>
        <v>0</v>
      </c>
      <c r="V17" s="281">
        <v>2</v>
      </c>
      <c r="W17" s="43">
        <v>4</v>
      </c>
      <c r="X17" s="284">
        <f t="shared" si="8"/>
        <v>8</v>
      </c>
      <c r="Y17" s="285">
        <f t="shared" si="9"/>
        <v>0.5</v>
      </c>
      <c r="Z17" s="327"/>
    </row>
    <row r="18" spans="2:26">
      <c r="B18" s="2">
        <v>12</v>
      </c>
      <c r="C18" s="43">
        <v>3</v>
      </c>
      <c r="D18" s="25">
        <v>3</v>
      </c>
      <c r="E18" s="3"/>
      <c r="F18" s="3"/>
      <c r="G18" s="4"/>
      <c r="H18" s="267"/>
      <c r="I18" s="274">
        <f t="shared" si="10"/>
        <v>0</v>
      </c>
      <c r="J18" s="271"/>
      <c r="K18" s="4"/>
      <c r="L18" s="4"/>
      <c r="M18" s="4"/>
      <c r="N18" s="4"/>
      <c r="O18" s="267">
        <v>1</v>
      </c>
      <c r="P18" s="274">
        <f t="shared" si="11"/>
        <v>1</v>
      </c>
      <c r="Q18" s="271"/>
      <c r="R18" s="4"/>
      <c r="S18" s="5"/>
      <c r="T18" s="278"/>
      <c r="U18" s="274">
        <f t="shared" si="12"/>
        <v>0</v>
      </c>
      <c r="V18" s="281">
        <v>2</v>
      </c>
      <c r="W18" s="43">
        <v>3</v>
      </c>
      <c r="X18" s="284">
        <f t="shared" si="8"/>
        <v>3</v>
      </c>
      <c r="Y18" s="285">
        <f t="shared" si="9"/>
        <v>1</v>
      </c>
      <c r="Z18" s="327">
        <v>1</v>
      </c>
    </row>
    <row r="19" spans="2:26">
      <c r="B19" s="2">
        <v>13</v>
      </c>
      <c r="C19" s="43">
        <v>4</v>
      </c>
      <c r="D19" s="25">
        <v>4</v>
      </c>
      <c r="E19" s="3">
        <v>1.5</v>
      </c>
      <c r="F19" s="3"/>
      <c r="G19" s="4"/>
      <c r="H19" s="267"/>
      <c r="I19" s="274">
        <f t="shared" si="10"/>
        <v>1.5</v>
      </c>
      <c r="J19" s="271"/>
      <c r="K19" s="4"/>
      <c r="L19" s="4"/>
      <c r="M19" s="4"/>
      <c r="N19" s="4"/>
      <c r="O19" s="267">
        <v>2</v>
      </c>
      <c r="P19" s="274">
        <f t="shared" si="11"/>
        <v>2</v>
      </c>
      <c r="Q19" s="271"/>
      <c r="R19" s="4">
        <v>2</v>
      </c>
      <c r="S19" s="5"/>
      <c r="T19" s="278"/>
      <c r="U19" s="274">
        <f t="shared" si="12"/>
        <v>2</v>
      </c>
      <c r="V19" s="281">
        <v>2</v>
      </c>
      <c r="W19" s="43">
        <v>4</v>
      </c>
      <c r="X19" s="284">
        <f t="shared" si="8"/>
        <v>7.5</v>
      </c>
      <c r="Y19" s="285">
        <f t="shared" si="9"/>
        <v>0.53333333333333333</v>
      </c>
      <c r="Z19" s="327"/>
    </row>
    <row r="20" spans="2:26">
      <c r="B20" s="2">
        <v>14</v>
      </c>
      <c r="C20" s="43">
        <v>4</v>
      </c>
      <c r="D20" s="25">
        <v>5</v>
      </c>
      <c r="E20" s="3">
        <v>1.5</v>
      </c>
      <c r="F20" s="3"/>
      <c r="G20" s="4">
        <v>1.5</v>
      </c>
      <c r="H20" s="267"/>
      <c r="I20" s="274">
        <f t="shared" si="10"/>
        <v>3</v>
      </c>
      <c r="J20" s="271"/>
      <c r="K20" s="4"/>
      <c r="L20" s="4"/>
      <c r="M20" s="4"/>
      <c r="N20" s="4"/>
      <c r="O20" s="267"/>
      <c r="P20" s="274">
        <f t="shared" si="11"/>
        <v>0</v>
      </c>
      <c r="Q20" s="271"/>
      <c r="R20" s="4">
        <v>1</v>
      </c>
      <c r="S20" s="5"/>
      <c r="T20" s="278"/>
      <c r="U20" s="274">
        <f t="shared" si="12"/>
        <v>1</v>
      </c>
      <c r="V20" s="281">
        <v>2</v>
      </c>
      <c r="W20" s="43">
        <v>4</v>
      </c>
      <c r="X20" s="284">
        <f t="shared" si="8"/>
        <v>6</v>
      </c>
      <c r="Y20" s="285">
        <f t="shared" si="9"/>
        <v>0.66666666666666663</v>
      </c>
      <c r="Z20" s="327"/>
    </row>
    <row r="21" spans="2:26">
      <c r="B21" s="2">
        <v>15</v>
      </c>
      <c r="C21" s="43">
        <v>3</v>
      </c>
      <c r="D21" s="25">
        <v>3</v>
      </c>
      <c r="E21" s="3"/>
      <c r="F21" s="3"/>
      <c r="G21" s="4"/>
      <c r="H21" s="267"/>
      <c r="I21" s="274">
        <f t="shared" si="10"/>
        <v>0</v>
      </c>
      <c r="J21" s="271"/>
      <c r="K21" s="4"/>
      <c r="L21" s="361">
        <v>1</v>
      </c>
      <c r="M21" s="4"/>
      <c r="N21" s="4"/>
      <c r="O21" s="267"/>
      <c r="P21" s="274">
        <f t="shared" si="11"/>
        <v>1</v>
      </c>
      <c r="Q21" s="271"/>
      <c r="R21" s="4"/>
      <c r="S21" s="5"/>
      <c r="T21" s="278"/>
      <c r="U21" s="274">
        <f t="shared" si="12"/>
        <v>0</v>
      </c>
      <c r="V21" s="281">
        <v>2</v>
      </c>
      <c r="W21" s="43">
        <v>3</v>
      </c>
      <c r="X21" s="284">
        <f t="shared" si="8"/>
        <v>3</v>
      </c>
      <c r="Y21" s="285">
        <f t="shared" si="9"/>
        <v>1</v>
      </c>
      <c r="Z21" s="327">
        <v>1</v>
      </c>
    </row>
    <row r="22" spans="2:26">
      <c r="B22" s="2">
        <v>16</v>
      </c>
      <c r="C22" s="43">
        <v>4</v>
      </c>
      <c r="D22" s="25">
        <v>4</v>
      </c>
      <c r="E22" s="3">
        <v>1.5</v>
      </c>
      <c r="F22" s="3"/>
      <c r="G22" s="4"/>
      <c r="H22" s="267"/>
      <c r="I22" s="274">
        <f t="shared" si="10"/>
        <v>1.5</v>
      </c>
      <c r="J22" s="359">
        <v>1</v>
      </c>
      <c r="K22" s="4"/>
      <c r="L22" s="4"/>
      <c r="M22" s="4"/>
      <c r="N22" s="4"/>
      <c r="O22" s="267"/>
      <c r="P22" s="274">
        <f t="shared" si="11"/>
        <v>1</v>
      </c>
      <c r="Q22" s="271"/>
      <c r="R22" s="4"/>
      <c r="S22" s="5"/>
      <c r="T22" s="278"/>
      <c r="U22" s="274">
        <f t="shared" si="12"/>
        <v>0</v>
      </c>
      <c r="V22" s="281">
        <v>2</v>
      </c>
      <c r="W22" s="43">
        <v>4</v>
      </c>
      <c r="X22" s="284">
        <f t="shared" si="8"/>
        <v>4.5</v>
      </c>
      <c r="Y22" s="285">
        <f t="shared" si="9"/>
        <v>0.88888888888888884</v>
      </c>
      <c r="Z22" s="327">
        <v>1</v>
      </c>
    </row>
    <row r="23" spans="2:26">
      <c r="B23" s="2">
        <v>17</v>
      </c>
      <c r="C23" s="43">
        <v>4</v>
      </c>
      <c r="D23" s="25">
        <v>4</v>
      </c>
      <c r="E23" s="3">
        <v>1.5</v>
      </c>
      <c r="F23" s="3"/>
      <c r="G23" s="4"/>
      <c r="H23" s="267"/>
      <c r="I23" s="274">
        <f t="shared" si="10"/>
        <v>1.5</v>
      </c>
      <c r="J23" s="271">
        <v>1</v>
      </c>
      <c r="K23" s="4"/>
      <c r="L23" s="4"/>
      <c r="M23" s="4"/>
      <c r="N23" s="4"/>
      <c r="O23" s="267"/>
      <c r="P23" s="274">
        <f t="shared" si="11"/>
        <v>1</v>
      </c>
      <c r="Q23" s="271"/>
      <c r="R23" s="4"/>
      <c r="S23" s="5"/>
      <c r="T23" s="278"/>
      <c r="U23" s="274">
        <f t="shared" si="12"/>
        <v>0</v>
      </c>
      <c r="V23" s="281">
        <v>2</v>
      </c>
      <c r="W23" s="43">
        <v>4</v>
      </c>
      <c r="X23" s="284">
        <f t="shared" si="8"/>
        <v>4.5</v>
      </c>
      <c r="Y23" s="285">
        <f t="shared" si="9"/>
        <v>0.88888888888888884</v>
      </c>
      <c r="Z23" s="327">
        <v>1</v>
      </c>
    </row>
    <row r="24" spans="2:26" ht="15" thickBot="1">
      <c r="B24" s="158">
        <v>18</v>
      </c>
      <c r="C24" s="61">
        <v>5</v>
      </c>
      <c r="D24" s="159">
        <v>6</v>
      </c>
      <c r="E24" s="360">
        <v>1</v>
      </c>
      <c r="F24" s="160"/>
      <c r="G24" s="161">
        <v>1.5</v>
      </c>
      <c r="H24" s="268"/>
      <c r="I24" s="274">
        <f t="shared" si="10"/>
        <v>2.5</v>
      </c>
      <c r="J24" s="272"/>
      <c r="K24" s="161"/>
      <c r="L24" s="161"/>
      <c r="M24" s="161"/>
      <c r="N24" s="161"/>
      <c r="O24" s="268">
        <v>2</v>
      </c>
      <c r="P24" s="274">
        <f t="shared" si="11"/>
        <v>2</v>
      </c>
      <c r="Q24" s="272"/>
      <c r="R24" s="161">
        <v>1</v>
      </c>
      <c r="S24" s="162"/>
      <c r="T24" s="279"/>
      <c r="U24" s="274">
        <f t="shared" si="12"/>
        <v>1</v>
      </c>
      <c r="V24" s="282">
        <v>2</v>
      </c>
      <c r="W24" s="61">
        <v>5</v>
      </c>
      <c r="X24" s="284">
        <f t="shared" si="8"/>
        <v>7.5</v>
      </c>
      <c r="Y24" s="309">
        <f t="shared" si="9"/>
        <v>0.66666666666666663</v>
      </c>
      <c r="Z24" s="327"/>
    </row>
    <row r="25" spans="2:26" ht="15" thickBot="1">
      <c r="B25" s="37" t="s">
        <v>20</v>
      </c>
      <c r="C25" s="38">
        <f>SUM(C16:C24)</f>
        <v>36</v>
      </c>
      <c r="D25" s="38">
        <f>SUM(D16:D24)</f>
        <v>39</v>
      </c>
      <c r="E25" s="38">
        <f t="shared" ref="E25:M25" si="13">SUM(E16:E24)</f>
        <v>10.5</v>
      </c>
      <c r="F25" s="38">
        <f t="shared" si="13"/>
        <v>0</v>
      </c>
      <c r="G25" s="38">
        <f t="shared" si="13"/>
        <v>4.5</v>
      </c>
      <c r="H25" s="38">
        <f t="shared" si="13"/>
        <v>0</v>
      </c>
      <c r="I25" s="273">
        <f>SUM(I16:I24)</f>
        <v>15</v>
      </c>
      <c r="J25" s="38">
        <f t="shared" si="13"/>
        <v>4.5</v>
      </c>
      <c r="K25" s="38">
        <f t="shared" si="13"/>
        <v>0</v>
      </c>
      <c r="L25" s="38">
        <f t="shared" si="13"/>
        <v>1</v>
      </c>
      <c r="M25" s="38">
        <f t="shared" si="13"/>
        <v>0</v>
      </c>
      <c r="N25" s="38">
        <f>SUM(N16:N24)</f>
        <v>0</v>
      </c>
      <c r="O25" s="38">
        <f t="shared" ref="O25:T25" si="14">SUM(O16:O24)</f>
        <v>8.5</v>
      </c>
      <c r="P25" s="274">
        <f t="shared" si="11"/>
        <v>14</v>
      </c>
      <c r="Q25" s="38">
        <f t="shared" si="14"/>
        <v>0</v>
      </c>
      <c r="R25" s="38">
        <f t="shared" si="14"/>
        <v>4</v>
      </c>
      <c r="S25" s="38">
        <f t="shared" si="14"/>
        <v>0</v>
      </c>
      <c r="T25" s="38">
        <f t="shared" si="14"/>
        <v>0</v>
      </c>
      <c r="U25" s="274">
        <f t="shared" si="12"/>
        <v>4</v>
      </c>
      <c r="V25" s="38"/>
      <c r="W25" s="38">
        <f>SUM(W16:W24)</f>
        <v>36</v>
      </c>
      <c r="X25" s="252">
        <f>SUM(I25+P25+U25)</f>
        <v>33</v>
      </c>
      <c r="Y25" s="310">
        <f>SUM(Y16:Y24)/9</f>
        <v>0.76208112874779554</v>
      </c>
      <c r="Z25" s="328">
        <v>5</v>
      </c>
    </row>
    <row r="26" spans="2:26" ht="15" thickBot="1">
      <c r="B26" s="380"/>
      <c r="C26" s="381">
        <f>SUM(C12+C25)</f>
        <v>72</v>
      </c>
      <c r="D26" s="381">
        <f>SUM(D12+D25)</f>
        <v>78</v>
      </c>
      <c r="E26" s="381">
        <f t="shared" ref="E26:I26" si="15">SUM(E12+E25)</f>
        <v>21</v>
      </c>
      <c r="F26" s="381">
        <f t="shared" si="15"/>
        <v>0</v>
      </c>
      <c r="G26" s="381">
        <f t="shared" si="15"/>
        <v>9</v>
      </c>
      <c r="H26" s="381">
        <f t="shared" si="15"/>
        <v>0</v>
      </c>
      <c r="I26" s="381">
        <f t="shared" si="15"/>
        <v>30</v>
      </c>
      <c r="J26" s="381">
        <f t="shared" ref="J26" si="16">SUM(J12+J25)</f>
        <v>9</v>
      </c>
      <c r="K26" s="381">
        <f t="shared" ref="K26" si="17">SUM(K12+K25)</f>
        <v>0</v>
      </c>
      <c r="L26" s="381">
        <f t="shared" ref="L26" si="18">SUM(L12+L25)</f>
        <v>2</v>
      </c>
      <c r="M26" s="381">
        <f t="shared" ref="M26" si="19">SUM(M12+M25)</f>
        <v>0</v>
      </c>
      <c r="N26" s="381">
        <f t="shared" ref="N26" si="20">SUM(N12+N25)</f>
        <v>0</v>
      </c>
      <c r="O26" s="381">
        <f t="shared" ref="O26" si="21">SUM(O12+O25)</f>
        <v>17</v>
      </c>
      <c r="P26" s="381">
        <f t="shared" ref="P26" si="22">SUM(P12+P25)</f>
        <v>28</v>
      </c>
      <c r="Q26" s="381">
        <f t="shared" ref="Q26" si="23">SUM(Q12+Q25)</f>
        <v>0</v>
      </c>
      <c r="R26" s="381">
        <f t="shared" ref="R26" si="24">SUM(R12+R25)</f>
        <v>8</v>
      </c>
      <c r="S26" s="381">
        <f t="shared" ref="S26" si="25">SUM(S12+S25)</f>
        <v>0</v>
      </c>
      <c r="T26" s="381">
        <f t="shared" ref="T26" si="26">SUM(T12+T25)</f>
        <v>0</v>
      </c>
      <c r="U26" s="381">
        <f t="shared" ref="U26" si="27">SUM(U12+U25)</f>
        <v>8</v>
      </c>
      <c r="V26" s="381">
        <f t="shared" ref="V26" si="28">SUM(V12+V25)</f>
        <v>0</v>
      </c>
      <c r="W26" s="381">
        <f t="shared" ref="W26" si="29">SUM(W12+W25)</f>
        <v>72</v>
      </c>
      <c r="X26" s="381">
        <f t="shared" ref="X26" si="30">SUM(X12+X25)</f>
        <v>66</v>
      </c>
      <c r="Y26" s="381">
        <f t="shared" ref="Y26" si="31">SUM(Y12+Y25)</f>
        <v>1.5241622574955911</v>
      </c>
      <c r="Z26" s="215"/>
    </row>
    <row r="27" spans="2:26" ht="15" thickBot="1">
      <c r="B27" s="15"/>
      <c r="C27" s="16"/>
      <c r="D27" s="16"/>
      <c r="E27" s="195">
        <v>14</v>
      </c>
      <c r="F27" s="17">
        <v>0</v>
      </c>
      <c r="G27" s="17">
        <v>6</v>
      </c>
      <c r="H27" s="17">
        <v>0</v>
      </c>
      <c r="I27" s="314">
        <f>SUM(E27:H27)</f>
        <v>20</v>
      </c>
      <c r="J27" s="17">
        <v>3</v>
      </c>
      <c r="K27" s="17">
        <v>0</v>
      </c>
      <c r="L27" s="17">
        <v>1</v>
      </c>
      <c r="M27" s="17">
        <v>0</v>
      </c>
      <c r="N27" s="17">
        <v>0</v>
      </c>
      <c r="O27" s="362">
        <v>5</v>
      </c>
      <c r="P27" s="275">
        <f>SUM(J27:O27)</f>
        <v>9</v>
      </c>
      <c r="Q27" s="17">
        <v>0</v>
      </c>
      <c r="R27" s="17">
        <v>3</v>
      </c>
      <c r="S27" s="17">
        <v>0</v>
      </c>
      <c r="T27" s="17">
        <v>0</v>
      </c>
      <c r="U27" s="275">
        <f>SUM(Q27:T27)</f>
        <v>3</v>
      </c>
      <c r="V27" s="250"/>
      <c r="W27" s="168"/>
      <c r="X27" s="168"/>
      <c r="Y27" s="285"/>
      <c r="Z27" s="336">
        <v>9</v>
      </c>
    </row>
    <row r="28" spans="2:26" ht="15" thickBot="1">
      <c r="B28" s="21"/>
      <c r="C28" s="14"/>
      <c r="D28" s="14"/>
      <c r="E28" s="94">
        <f>SUM(E27/E26)</f>
        <v>0.66666666666666663</v>
      </c>
      <c r="F28" s="94" t="e">
        <f t="shared" ref="F28:G28" si="32">SUM(F27/F26)</f>
        <v>#DIV/0!</v>
      </c>
      <c r="G28" s="94">
        <f t="shared" si="32"/>
        <v>0.66666666666666663</v>
      </c>
      <c r="H28" s="94" t="e">
        <f t="shared" ref="H28:U28" si="33">SUM(H27/H25)</f>
        <v>#DIV/0!</v>
      </c>
      <c r="I28" s="94">
        <f t="shared" si="33"/>
        <v>1.3333333333333333</v>
      </c>
      <c r="J28" s="152">
        <f t="shared" si="33"/>
        <v>0.66666666666666663</v>
      </c>
      <c r="K28" s="94" t="e">
        <f t="shared" si="33"/>
        <v>#DIV/0!</v>
      </c>
      <c r="L28" s="94">
        <f t="shared" si="33"/>
        <v>1</v>
      </c>
      <c r="M28" s="94" t="e">
        <f t="shared" si="33"/>
        <v>#DIV/0!</v>
      </c>
      <c r="N28" s="94" t="e">
        <f t="shared" si="33"/>
        <v>#DIV/0!</v>
      </c>
      <c r="O28" s="94">
        <f t="shared" si="33"/>
        <v>0.58823529411764708</v>
      </c>
      <c r="P28" s="276">
        <f t="shared" si="33"/>
        <v>0.6428571428571429</v>
      </c>
      <c r="Q28" s="152" t="e">
        <f t="shared" si="33"/>
        <v>#DIV/0!</v>
      </c>
      <c r="R28" s="94">
        <f t="shared" si="33"/>
        <v>0.75</v>
      </c>
      <c r="S28" s="94" t="e">
        <f t="shared" si="33"/>
        <v>#DIV/0!</v>
      </c>
      <c r="T28" s="94" t="e">
        <f t="shared" si="33"/>
        <v>#DIV/0!</v>
      </c>
      <c r="U28" s="276">
        <f t="shared" si="33"/>
        <v>0.75</v>
      </c>
      <c r="V28" s="31"/>
      <c r="W28" s="312">
        <f>SUM(I28+P28+U28)/3</f>
        <v>0.90873015873015872</v>
      </c>
      <c r="X28" s="29" t="s">
        <v>35</v>
      </c>
      <c r="Y28" s="285"/>
      <c r="Z28" s="326">
        <f>SUM(Z25/Z27)</f>
        <v>0.55555555555555558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00766-E86A-4478-B522-E97C6E933F84}">
  <dimension ref="B2:AA24"/>
  <sheetViews>
    <sheetView workbookViewId="0">
      <selection activeCell="Q8" sqref="Q8"/>
    </sheetView>
  </sheetViews>
  <sheetFormatPr defaultRowHeight="14.5"/>
  <cols>
    <col min="1" max="1" width="1.453125" customWidth="1"/>
    <col min="6" max="6" width="6.54296875" customWidth="1"/>
    <col min="7" max="7" width="6.81640625" customWidth="1"/>
    <col min="8" max="8" width="6.54296875" customWidth="1"/>
    <col min="10" max="10" width="6.7265625" customWidth="1"/>
    <col min="11" max="11" width="6.1796875" customWidth="1"/>
    <col min="12" max="12" width="6.81640625" customWidth="1"/>
    <col min="22" max="22" width="10.54296875" customWidth="1"/>
    <col min="24" max="24" width="13.81640625" customWidth="1"/>
    <col min="25" max="25" width="14.81640625" customWidth="1"/>
    <col min="26" max="26" width="16.453125" customWidth="1"/>
    <col min="27" max="27" width="12.54296875" customWidth="1"/>
  </cols>
  <sheetData>
    <row r="2" spans="2:27" ht="15" thickBot="1">
      <c r="E2" s="369" t="s">
        <v>194</v>
      </c>
    </row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88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>
        <v>5</v>
      </c>
      <c r="E4" s="77">
        <v>2</v>
      </c>
      <c r="F4" s="77"/>
      <c r="G4" s="66">
        <v>2</v>
      </c>
      <c r="H4" s="266"/>
      <c r="I4" s="289">
        <f>SUM(E4:H4)</f>
        <v>4</v>
      </c>
      <c r="J4" s="270"/>
      <c r="K4" s="66"/>
      <c r="L4" s="66"/>
      <c r="M4" s="66"/>
      <c r="N4" s="66"/>
      <c r="O4" s="266"/>
      <c r="P4" s="289">
        <f>SUM(J4:O4)</f>
        <v>0</v>
      </c>
      <c r="Q4" s="270"/>
      <c r="R4" s="66"/>
      <c r="S4" s="67">
        <v>2.2999999999999998</v>
      </c>
      <c r="T4" s="277"/>
      <c r="U4" s="289">
        <f>SUM(Q4:T4)</f>
        <v>2.2999999999999998</v>
      </c>
      <c r="V4" s="280">
        <v>2</v>
      </c>
      <c r="W4" s="68">
        <v>2</v>
      </c>
      <c r="X4" s="62">
        <v>4</v>
      </c>
      <c r="Y4" s="284">
        <f>SUM(I4+P4+U4+V4)</f>
        <v>8.3000000000000007</v>
      </c>
      <c r="Z4" s="448">
        <f t="shared" ref="Z4:Z5" si="0">SUM(X4/Y4)</f>
        <v>0.48192771084337344</v>
      </c>
      <c r="AA4" s="327"/>
    </row>
    <row r="5" spans="2:27">
      <c r="B5" s="2">
        <v>2</v>
      </c>
      <c r="C5" s="43">
        <v>4</v>
      </c>
      <c r="D5" s="25">
        <v>5</v>
      </c>
      <c r="E5" s="3">
        <v>2.2999999999999998</v>
      </c>
      <c r="F5" s="3"/>
      <c r="G5" s="4"/>
      <c r="H5" s="267"/>
      <c r="I5" s="289">
        <f t="shared" ref="I5:I12" si="1">SUM(E5:H5)</f>
        <v>2.2999999999999998</v>
      </c>
      <c r="J5" s="271"/>
      <c r="K5" s="4">
        <v>2</v>
      </c>
      <c r="L5" s="4"/>
      <c r="M5" s="4"/>
      <c r="N5" s="4"/>
      <c r="O5" s="267"/>
      <c r="P5" s="289">
        <f t="shared" ref="P5:P13" si="2">SUM(J5:O5)</f>
        <v>2</v>
      </c>
      <c r="Q5" s="271"/>
      <c r="R5" s="4"/>
      <c r="S5" s="5">
        <v>2.4</v>
      </c>
      <c r="T5" s="278"/>
      <c r="U5" s="289">
        <f t="shared" ref="U5:U13" si="3">SUM(Q5:T5)</f>
        <v>2.4</v>
      </c>
      <c r="V5" s="281">
        <v>2</v>
      </c>
      <c r="W5" s="6">
        <v>2</v>
      </c>
      <c r="X5" s="43">
        <v>4</v>
      </c>
      <c r="Y5" s="284">
        <f t="shared" ref="Y5:Y13" si="4">SUM(I5+P5+U5+V5)</f>
        <v>8.6999999999999993</v>
      </c>
      <c r="Z5" s="448">
        <f t="shared" si="0"/>
        <v>0.45977011494252878</v>
      </c>
      <c r="AA5" s="327"/>
    </row>
    <row r="6" spans="2:27">
      <c r="B6" s="2">
        <v>3</v>
      </c>
      <c r="C6" s="43">
        <v>5</v>
      </c>
      <c r="D6" s="25">
        <v>5</v>
      </c>
      <c r="E6" s="3">
        <v>2.2999999999999998</v>
      </c>
      <c r="F6" s="3">
        <v>2.5</v>
      </c>
      <c r="G6" s="4"/>
      <c r="H6" s="267"/>
      <c r="I6" s="289">
        <f t="shared" si="1"/>
        <v>4.8</v>
      </c>
      <c r="J6" s="271"/>
      <c r="K6" s="4"/>
      <c r="L6" s="4"/>
      <c r="M6" s="4"/>
      <c r="N6" s="4"/>
      <c r="O6" s="267"/>
      <c r="P6" s="289">
        <f t="shared" si="2"/>
        <v>0</v>
      </c>
      <c r="Q6" s="271">
        <v>1</v>
      </c>
      <c r="R6" s="4"/>
      <c r="S6" s="5"/>
      <c r="T6" s="278"/>
      <c r="U6" s="289">
        <f t="shared" si="3"/>
        <v>1</v>
      </c>
      <c r="V6" s="281">
        <v>2</v>
      </c>
      <c r="W6" s="6">
        <v>2</v>
      </c>
      <c r="X6" s="43">
        <v>5</v>
      </c>
      <c r="Y6" s="284">
        <f t="shared" si="4"/>
        <v>7.8</v>
      </c>
      <c r="Z6" s="291">
        <f>SUM(X6/Y6)</f>
        <v>0.64102564102564108</v>
      </c>
      <c r="AA6" s="327">
        <v>1</v>
      </c>
    </row>
    <row r="7" spans="2:27">
      <c r="B7" s="2">
        <v>4</v>
      </c>
      <c r="C7" s="43">
        <v>4</v>
      </c>
      <c r="D7" s="25">
        <v>4</v>
      </c>
      <c r="E7" s="3">
        <v>1</v>
      </c>
      <c r="F7" s="3"/>
      <c r="G7" s="4"/>
      <c r="H7" s="267"/>
      <c r="I7" s="289">
        <f t="shared" si="1"/>
        <v>1</v>
      </c>
      <c r="J7" s="271"/>
      <c r="K7" s="4"/>
      <c r="L7" s="4"/>
      <c r="M7" s="4"/>
      <c r="N7" s="4"/>
      <c r="O7" s="267"/>
      <c r="P7" s="289">
        <f t="shared" si="2"/>
        <v>0</v>
      </c>
      <c r="Q7" s="271">
        <v>2</v>
      </c>
      <c r="R7" s="4"/>
      <c r="S7" s="5"/>
      <c r="T7" s="278"/>
      <c r="U7" s="289">
        <f t="shared" si="3"/>
        <v>2</v>
      </c>
      <c r="V7" s="281">
        <v>2</v>
      </c>
      <c r="W7" s="6">
        <v>2</v>
      </c>
      <c r="X7" s="43">
        <v>4</v>
      </c>
      <c r="Y7" s="284">
        <f t="shared" si="4"/>
        <v>5</v>
      </c>
      <c r="Z7" s="291">
        <f t="shared" ref="Z7:Z13" si="5">SUM(X7/Y7)</f>
        <v>0.8</v>
      </c>
      <c r="AA7" s="327">
        <v>1</v>
      </c>
    </row>
    <row r="8" spans="2:27">
      <c r="B8" s="2">
        <v>5</v>
      </c>
      <c r="C8" s="43">
        <v>4</v>
      </c>
      <c r="D8" s="25">
        <v>4</v>
      </c>
      <c r="E8" s="3">
        <v>1</v>
      </c>
      <c r="F8" s="3"/>
      <c r="G8" s="4"/>
      <c r="H8" s="267"/>
      <c r="I8" s="289">
        <f t="shared" si="1"/>
        <v>1</v>
      </c>
      <c r="J8" s="271"/>
      <c r="K8" s="4"/>
      <c r="L8" s="4"/>
      <c r="M8" s="4"/>
      <c r="N8" s="4"/>
      <c r="O8" s="267"/>
      <c r="P8" s="289">
        <f t="shared" si="2"/>
        <v>0</v>
      </c>
      <c r="Q8" s="271">
        <v>1</v>
      </c>
      <c r="R8" s="4"/>
      <c r="S8" s="5"/>
      <c r="T8" s="278"/>
      <c r="U8" s="289">
        <f t="shared" si="3"/>
        <v>1</v>
      </c>
      <c r="V8" s="281">
        <v>2</v>
      </c>
      <c r="W8" s="6">
        <v>2</v>
      </c>
      <c r="X8" s="43">
        <v>4</v>
      </c>
      <c r="Y8" s="284">
        <f t="shared" si="4"/>
        <v>4</v>
      </c>
      <c r="Z8" s="449">
        <f t="shared" si="5"/>
        <v>1</v>
      </c>
      <c r="AA8" s="327">
        <v>1</v>
      </c>
    </row>
    <row r="9" spans="2:27">
      <c r="B9" s="2">
        <v>6</v>
      </c>
      <c r="C9" s="43">
        <v>3</v>
      </c>
      <c r="D9" s="25">
        <v>3</v>
      </c>
      <c r="E9" s="3"/>
      <c r="F9" s="3"/>
      <c r="G9" s="4"/>
      <c r="H9" s="267"/>
      <c r="I9" s="289">
        <f t="shared" si="1"/>
        <v>0</v>
      </c>
      <c r="J9" s="271"/>
      <c r="K9" s="4">
        <v>1.8</v>
      </c>
      <c r="L9" s="4"/>
      <c r="M9" s="4"/>
      <c r="N9" s="4"/>
      <c r="O9" s="267"/>
      <c r="P9" s="289">
        <f t="shared" si="2"/>
        <v>1.8</v>
      </c>
      <c r="Q9" s="271"/>
      <c r="R9" s="4"/>
      <c r="S9" s="5"/>
      <c r="T9" s="278"/>
      <c r="U9" s="289">
        <f t="shared" si="3"/>
        <v>0</v>
      </c>
      <c r="V9" s="281">
        <v>2</v>
      </c>
      <c r="W9" s="6">
        <v>2</v>
      </c>
      <c r="X9" s="43">
        <v>3</v>
      </c>
      <c r="Y9" s="284">
        <f t="shared" si="4"/>
        <v>3.8</v>
      </c>
      <c r="Z9" s="291">
        <f t="shared" si="5"/>
        <v>0.78947368421052633</v>
      </c>
      <c r="AA9" s="327">
        <v>1</v>
      </c>
    </row>
    <row r="10" spans="2:27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267"/>
      <c r="I10" s="289">
        <f t="shared" si="1"/>
        <v>1</v>
      </c>
      <c r="J10" s="271"/>
      <c r="K10" s="4"/>
      <c r="L10" s="4"/>
      <c r="M10" s="4"/>
      <c r="N10" s="4"/>
      <c r="O10" s="267"/>
      <c r="P10" s="289">
        <f t="shared" si="2"/>
        <v>0</v>
      </c>
      <c r="Q10" s="271">
        <v>1.8</v>
      </c>
      <c r="R10" s="4"/>
      <c r="S10" s="5"/>
      <c r="T10" s="278"/>
      <c r="U10" s="289">
        <f t="shared" si="3"/>
        <v>1.8</v>
      </c>
      <c r="V10" s="281">
        <v>2</v>
      </c>
      <c r="W10" s="6">
        <v>2</v>
      </c>
      <c r="X10" s="43">
        <v>4</v>
      </c>
      <c r="Y10" s="284">
        <f t="shared" si="4"/>
        <v>4.8</v>
      </c>
      <c r="Z10" s="291">
        <f t="shared" si="5"/>
        <v>0.83333333333333337</v>
      </c>
      <c r="AA10" s="327">
        <v>1</v>
      </c>
    </row>
    <row r="11" spans="2:27">
      <c r="B11" s="2">
        <v>8</v>
      </c>
      <c r="C11" s="43">
        <v>3</v>
      </c>
      <c r="D11" s="25">
        <v>3</v>
      </c>
      <c r="E11" s="3"/>
      <c r="F11" s="3"/>
      <c r="G11" s="4"/>
      <c r="H11" s="267"/>
      <c r="I11" s="289">
        <f t="shared" si="1"/>
        <v>0</v>
      </c>
      <c r="J11" s="271"/>
      <c r="K11" s="4">
        <v>2</v>
      </c>
      <c r="L11" s="4"/>
      <c r="M11" s="4"/>
      <c r="N11" s="4"/>
      <c r="O11" s="267"/>
      <c r="P11" s="289">
        <f t="shared" si="2"/>
        <v>2</v>
      </c>
      <c r="Q11" s="271"/>
      <c r="R11" s="4"/>
      <c r="S11" s="5">
        <v>0.7</v>
      </c>
      <c r="T11" s="278"/>
      <c r="U11" s="289">
        <f t="shared" si="3"/>
        <v>0.7</v>
      </c>
      <c r="V11" s="281">
        <v>1</v>
      </c>
      <c r="W11" s="6">
        <v>2</v>
      </c>
      <c r="X11" s="43">
        <v>3</v>
      </c>
      <c r="Y11" s="284">
        <f t="shared" si="4"/>
        <v>3.7</v>
      </c>
      <c r="Z11" s="291">
        <f t="shared" si="5"/>
        <v>0.81081081081081074</v>
      </c>
      <c r="AA11" s="327"/>
    </row>
    <row r="12" spans="2:27" ht="15" thickBot="1">
      <c r="B12" s="158">
        <v>9</v>
      </c>
      <c r="C12" s="61">
        <v>4</v>
      </c>
      <c r="D12" s="159">
        <v>4</v>
      </c>
      <c r="E12" s="160">
        <v>1</v>
      </c>
      <c r="F12" s="160"/>
      <c r="G12" s="161"/>
      <c r="H12" s="268"/>
      <c r="I12" s="294">
        <f t="shared" si="1"/>
        <v>1</v>
      </c>
      <c r="J12" s="272"/>
      <c r="K12" s="161"/>
      <c r="L12" s="161"/>
      <c r="M12" s="161">
        <v>1.7</v>
      </c>
      <c r="N12" s="161"/>
      <c r="O12" s="268"/>
      <c r="P12" s="294">
        <f t="shared" si="2"/>
        <v>1.7</v>
      </c>
      <c r="Q12" s="272"/>
      <c r="R12" s="161"/>
      <c r="S12" s="162"/>
      <c r="T12" s="279"/>
      <c r="U12" s="294">
        <f t="shared" si="3"/>
        <v>0</v>
      </c>
      <c r="V12" s="282">
        <v>2</v>
      </c>
      <c r="W12" s="163">
        <v>2</v>
      </c>
      <c r="X12" s="61">
        <v>4</v>
      </c>
      <c r="Y12" s="295">
        <f t="shared" si="4"/>
        <v>4.7</v>
      </c>
      <c r="Z12" s="296">
        <f t="shared" si="5"/>
        <v>0.85106382978723405</v>
      </c>
      <c r="AA12" s="327">
        <v>1</v>
      </c>
    </row>
    <row r="13" spans="2:27" ht="22.5" customHeight="1" thickBot="1">
      <c r="B13" s="37" t="s">
        <v>20</v>
      </c>
      <c r="C13" s="38">
        <f>SUM(C4:C12)</f>
        <v>35</v>
      </c>
      <c r="D13" s="38">
        <f>SUM(D4:D12)</f>
        <v>37</v>
      </c>
      <c r="E13" s="38">
        <f t="shared" ref="E13:M13" si="6">SUM(E4:E12)</f>
        <v>10.6</v>
      </c>
      <c r="F13" s="38">
        <f t="shared" si="6"/>
        <v>2.5</v>
      </c>
      <c r="G13" s="38">
        <f t="shared" si="6"/>
        <v>2</v>
      </c>
      <c r="H13" s="38">
        <f t="shared" si="6"/>
        <v>0</v>
      </c>
      <c r="I13" s="288">
        <f>SUM(I4:I12)</f>
        <v>15.1</v>
      </c>
      <c r="J13" s="38">
        <f t="shared" si="6"/>
        <v>0</v>
      </c>
      <c r="K13" s="38">
        <f t="shared" si="6"/>
        <v>5.8</v>
      </c>
      <c r="L13" s="38">
        <f t="shared" si="6"/>
        <v>0</v>
      </c>
      <c r="M13" s="38">
        <f t="shared" si="6"/>
        <v>1.7</v>
      </c>
      <c r="N13" s="38">
        <f>SUM(N4:N12)</f>
        <v>0</v>
      </c>
      <c r="O13" s="38">
        <f t="shared" ref="O13:T13" si="7">SUM(O4:O12)</f>
        <v>0</v>
      </c>
      <c r="P13" s="297">
        <f t="shared" si="2"/>
        <v>7.5</v>
      </c>
      <c r="Q13" s="38">
        <f t="shared" si="7"/>
        <v>5.8</v>
      </c>
      <c r="R13" s="38">
        <f t="shared" si="7"/>
        <v>0</v>
      </c>
      <c r="S13" s="38">
        <f t="shared" si="7"/>
        <v>5.3999999999999995</v>
      </c>
      <c r="T13" s="38">
        <f t="shared" si="7"/>
        <v>0</v>
      </c>
      <c r="U13" s="297">
        <f t="shared" si="3"/>
        <v>11.2</v>
      </c>
      <c r="V13" s="38">
        <f>SUM(V4:V12)</f>
        <v>17</v>
      </c>
      <c r="W13" s="38">
        <f>SUM(W4:W12)</f>
        <v>18</v>
      </c>
      <c r="X13" s="38">
        <f>SUM(X4:X12)</f>
        <v>35</v>
      </c>
      <c r="Y13" s="252">
        <f t="shared" si="4"/>
        <v>50.8</v>
      </c>
      <c r="Z13" s="293">
        <f t="shared" si="5"/>
        <v>0.6889763779527559</v>
      </c>
      <c r="AA13" s="328">
        <f>SUM(AA4:AA12)</f>
        <v>6</v>
      </c>
    </row>
    <row r="14" spans="2:27" ht="19" customHeight="1" thickBot="1">
      <c r="B14" s="15"/>
      <c r="C14" s="16"/>
      <c r="D14" s="16"/>
      <c r="E14" s="195">
        <v>7</v>
      </c>
      <c r="F14" s="17">
        <v>1</v>
      </c>
      <c r="G14" s="17">
        <v>1</v>
      </c>
      <c r="H14" s="17">
        <v>0</v>
      </c>
      <c r="I14" s="290">
        <v>11</v>
      </c>
      <c r="J14" s="17">
        <v>0</v>
      </c>
      <c r="K14" s="17">
        <v>3</v>
      </c>
      <c r="L14" s="17"/>
      <c r="M14" s="17">
        <v>1</v>
      </c>
      <c r="N14" s="17"/>
      <c r="O14" s="17"/>
      <c r="P14" s="290">
        <v>6</v>
      </c>
      <c r="Q14" s="17">
        <v>4</v>
      </c>
      <c r="R14" s="17">
        <v>0</v>
      </c>
      <c r="S14" s="17">
        <v>3</v>
      </c>
      <c r="T14" s="17"/>
      <c r="U14" s="290">
        <v>6</v>
      </c>
      <c r="V14" s="17">
        <v>9</v>
      </c>
      <c r="W14" s="17">
        <v>18</v>
      </c>
      <c r="X14" s="16"/>
      <c r="Y14" s="16"/>
      <c r="Z14" s="292"/>
      <c r="AA14" s="336">
        <v>9</v>
      </c>
    </row>
    <row r="15" spans="2:27" ht="25" customHeight="1" thickBot="1">
      <c r="B15" s="21"/>
      <c r="C15" s="14"/>
      <c r="D15" s="14"/>
      <c r="E15" s="94">
        <f t="shared" ref="E15:S15" si="8">SUM(E14/E13)</f>
        <v>0.66037735849056611</v>
      </c>
      <c r="F15" s="94">
        <f t="shared" si="8"/>
        <v>0.4</v>
      </c>
      <c r="G15" s="94">
        <f t="shared" si="8"/>
        <v>0.5</v>
      </c>
      <c r="H15" s="94">
        <v>0</v>
      </c>
      <c r="I15" s="299">
        <f>SUM(E15:H15)/3</f>
        <v>0.52012578616352201</v>
      </c>
      <c r="J15" s="152">
        <v>0</v>
      </c>
      <c r="K15" s="152">
        <f>SUM(K14/K13)</f>
        <v>0.51724137931034486</v>
      </c>
      <c r="L15" s="152">
        <v>0</v>
      </c>
      <c r="M15" s="152">
        <f t="shared" ref="M15" si="9">SUM(M14/M13)</f>
        <v>0.58823529411764708</v>
      </c>
      <c r="N15" s="152">
        <v>0</v>
      </c>
      <c r="O15" s="152">
        <v>0</v>
      </c>
      <c r="P15" s="299">
        <f>SUM(J15:O15)/2</f>
        <v>0.55273833671399597</v>
      </c>
      <c r="Q15" s="152">
        <f t="shared" si="8"/>
        <v>0.68965517241379315</v>
      </c>
      <c r="R15" s="94">
        <v>0</v>
      </c>
      <c r="S15" s="94">
        <f t="shared" si="8"/>
        <v>0.55555555555555558</v>
      </c>
      <c r="T15" s="94">
        <v>0</v>
      </c>
      <c r="U15" s="299">
        <f>SUM(Q15:T150)/2</f>
        <v>0.62260536398467436</v>
      </c>
      <c r="V15" s="31">
        <f>SUM(V13/V14)</f>
        <v>1.8888888888888888</v>
      </c>
      <c r="W15" s="261">
        <f>SUM(W14/W13)</f>
        <v>1</v>
      </c>
      <c r="X15" s="183">
        <f>SUM(I15+P15+U15)/3</f>
        <v>0.56515649562073078</v>
      </c>
      <c r="Y15" s="29" t="s">
        <v>35</v>
      </c>
      <c r="Z15" s="293">
        <v>0.66059999999999997</v>
      </c>
      <c r="AA15" s="440">
        <f>SUM(AA13/AA14)</f>
        <v>0.66666666666666663</v>
      </c>
    </row>
    <row r="17" spans="4:20" ht="15" thickBot="1"/>
    <row r="18" spans="4:20" ht="15" thickBot="1">
      <c r="P18" s="37" t="s">
        <v>54</v>
      </c>
      <c r="Q18" s="38" t="s">
        <v>158</v>
      </c>
      <c r="R18" s="38" t="s">
        <v>110</v>
      </c>
      <c r="S18" s="401" t="s">
        <v>171</v>
      </c>
      <c r="T18" s="444" t="s">
        <v>17</v>
      </c>
    </row>
    <row r="19" spans="4:20">
      <c r="P19" s="437" t="s">
        <v>187</v>
      </c>
      <c r="Q19" s="402" t="s">
        <v>172</v>
      </c>
      <c r="R19" s="402" t="s">
        <v>161</v>
      </c>
      <c r="S19" s="403" t="s">
        <v>164</v>
      </c>
      <c r="T19" s="445" t="s">
        <v>173</v>
      </c>
    </row>
    <row r="20" spans="4:20">
      <c r="D20">
        <f>SUM(E4+E12)</f>
        <v>3</v>
      </c>
      <c r="P20" s="438" t="s">
        <v>188</v>
      </c>
      <c r="Q20" s="402" t="s">
        <v>159</v>
      </c>
      <c r="R20" s="402" t="s">
        <v>162</v>
      </c>
      <c r="S20" s="403" t="s">
        <v>166</v>
      </c>
      <c r="T20" s="445" t="s">
        <v>174</v>
      </c>
    </row>
    <row r="21" spans="4:20">
      <c r="P21" s="438" t="s">
        <v>189</v>
      </c>
      <c r="Q21" s="402" t="s">
        <v>45</v>
      </c>
      <c r="R21" s="402" t="s">
        <v>165</v>
      </c>
      <c r="S21" s="403" t="s">
        <v>167</v>
      </c>
      <c r="T21" s="445"/>
    </row>
    <row r="22" spans="4:20">
      <c r="P22" s="438" t="s">
        <v>190</v>
      </c>
      <c r="Q22" s="402" t="s">
        <v>160</v>
      </c>
      <c r="R22" s="402" t="s">
        <v>163</v>
      </c>
      <c r="S22" s="403" t="s">
        <v>168</v>
      </c>
      <c r="T22" s="445" t="s">
        <v>175</v>
      </c>
    </row>
    <row r="23" spans="4:20">
      <c r="P23" s="438" t="s">
        <v>191</v>
      </c>
      <c r="Q23" s="402" t="s">
        <v>88</v>
      </c>
      <c r="R23" s="402" t="s">
        <v>88</v>
      </c>
      <c r="S23" s="403" t="s">
        <v>169</v>
      </c>
      <c r="T23" s="446"/>
    </row>
    <row r="24" spans="4:20" ht="15" thickBot="1">
      <c r="P24" s="439" t="s">
        <v>192</v>
      </c>
      <c r="Q24" s="404" t="s">
        <v>91</v>
      </c>
      <c r="R24" s="404" t="s">
        <v>91</v>
      </c>
      <c r="S24" s="405" t="s">
        <v>170</v>
      </c>
      <c r="T24" s="447" t="s">
        <v>176</v>
      </c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F6854-BC47-4C70-8061-2438333A4994}">
  <dimension ref="B3:AA25"/>
  <sheetViews>
    <sheetView workbookViewId="0">
      <selection activeCell="K6" sqref="K6"/>
    </sheetView>
  </sheetViews>
  <sheetFormatPr defaultRowHeight="14.5"/>
  <cols>
    <col min="1" max="1" width="0.81640625" customWidth="1"/>
    <col min="22" max="22" width="12.1796875" customWidth="1"/>
    <col min="24" max="24" width="13.54296875" customWidth="1"/>
    <col min="25" max="25" width="13.81640625" customWidth="1"/>
    <col min="26" max="26" width="13.54296875" customWidth="1"/>
  </cols>
  <sheetData>
    <row r="3" spans="2:27" ht="15" thickBot="1">
      <c r="E3" s="369" t="s">
        <v>194</v>
      </c>
    </row>
    <row r="4" spans="2:27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126</v>
      </c>
      <c r="G4" s="180" t="s">
        <v>127</v>
      </c>
      <c r="H4" s="265" t="s">
        <v>128</v>
      </c>
      <c r="I4" s="288" t="s">
        <v>133</v>
      </c>
      <c r="J4" s="269" t="s">
        <v>129</v>
      </c>
      <c r="K4" s="180">
        <v>5</v>
      </c>
      <c r="L4" s="180" t="s">
        <v>8</v>
      </c>
      <c r="M4" s="180" t="s">
        <v>9</v>
      </c>
      <c r="N4" s="180" t="s">
        <v>10</v>
      </c>
      <c r="O4" s="265" t="s">
        <v>11</v>
      </c>
      <c r="P4" s="288" t="s">
        <v>134</v>
      </c>
      <c r="Q4" s="269" t="s">
        <v>12</v>
      </c>
      <c r="R4" s="180" t="s">
        <v>44</v>
      </c>
      <c r="S4" s="180" t="s">
        <v>14</v>
      </c>
      <c r="T4" s="265" t="s">
        <v>43</v>
      </c>
      <c r="U4" s="288" t="s">
        <v>135</v>
      </c>
      <c r="V4" s="269" t="s">
        <v>136</v>
      </c>
      <c r="W4" s="180" t="s">
        <v>17</v>
      </c>
      <c r="X4" s="178" t="s">
        <v>18</v>
      </c>
      <c r="Y4" s="265" t="s">
        <v>137</v>
      </c>
      <c r="Z4" s="288" t="s">
        <v>21</v>
      </c>
      <c r="AA4" s="328" t="s">
        <v>16</v>
      </c>
    </row>
    <row r="5" spans="2:27">
      <c r="B5" s="75">
        <v>1</v>
      </c>
      <c r="C5" s="62">
        <v>4</v>
      </c>
      <c r="D5" s="76">
        <v>5</v>
      </c>
      <c r="E5" s="77">
        <v>1</v>
      </c>
      <c r="F5" s="77"/>
      <c r="G5" s="66"/>
      <c r="H5" s="266"/>
      <c r="I5" s="289">
        <f>SUM(E5:H5)</f>
        <v>1</v>
      </c>
      <c r="J5" s="270"/>
      <c r="K5" s="66"/>
      <c r="L5" s="66"/>
      <c r="M5" s="66"/>
      <c r="N5" s="66"/>
      <c r="O5" s="266"/>
      <c r="P5" s="289">
        <f>SUM(J5:O5)</f>
        <v>0</v>
      </c>
      <c r="Q5" s="270">
        <v>2</v>
      </c>
      <c r="R5" s="66"/>
      <c r="S5" s="67">
        <v>2</v>
      </c>
      <c r="T5" s="277"/>
      <c r="U5" s="289">
        <f>SUM(Q5:T5)</f>
        <v>4</v>
      </c>
      <c r="V5" s="280">
        <v>2</v>
      </c>
      <c r="W5" s="68">
        <v>2</v>
      </c>
      <c r="X5" s="62">
        <v>4</v>
      </c>
      <c r="Y5" s="284">
        <f>SUM(I5+P5+U5+V5)</f>
        <v>7</v>
      </c>
      <c r="Z5" s="291">
        <f t="shared" ref="Z5:Z6" si="0">SUM(X5/Y5)</f>
        <v>0.5714285714285714</v>
      </c>
      <c r="AA5" s="327"/>
    </row>
    <row r="6" spans="2:27">
      <c r="B6" s="2">
        <v>2</v>
      </c>
      <c r="C6" s="43">
        <v>3</v>
      </c>
      <c r="D6" s="25">
        <v>3</v>
      </c>
      <c r="E6" s="3"/>
      <c r="F6" s="3"/>
      <c r="G6" s="4"/>
      <c r="H6" s="267"/>
      <c r="I6" s="289">
        <f t="shared" ref="I6:I13" si="1">SUM(E6:H6)</f>
        <v>0</v>
      </c>
      <c r="J6" s="271"/>
      <c r="K6" s="4">
        <v>1</v>
      </c>
      <c r="L6" s="4"/>
      <c r="M6" s="4"/>
      <c r="N6" s="4"/>
      <c r="O6" s="267"/>
      <c r="P6" s="289">
        <f t="shared" ref="P6:P14" si="2">SUM(J6:O6)</f>
        <v>1</v>
      </c>
      <c r="Q6" s="271"/>
      <c r="R6" s="4"/>
      <c r="S6" s="5"/>
      <c r="T6" s="278"/>
      <c r="U6" s="289">
        <f t="shared" ref="U6:U14" si="3">SUM(Q6:T6)</f>
        <v>0</v>
      </c>
      <c r="V6" s="281">
        <v>2</v>
      </c>
      <c r="W6" s="6">
        <v>2</v>
      </c>
      <c r="X6" s="43">
        <v>3</v>
      </c>
      <c r="Y6" s="284">
        <f t="shared" ref="Y6:Y14" si="4">SUM(I6+P6+U6+V6)</f>
        <v>3</v>
      </c>
      <c r="Z6" s="291">
        <f t="shared" si="0"/>
        <v>1</v>
      </c>
      <c r="AA6" s="327">
        <v>1</v>
      </c>
    </row>
    <row r="7" spans="2:27">
      <c r="B7" s="2">
        <v>3</v>
      </c>
      <c r="C7" s="43">
        <v>5</v>
      </c>
      <c r="D7" s="25">
        <v>5</v>
      </c>
      <c r="E7" s="3">
        <v>1</v>
      </c>
      <c r="F7" s="3">
        <v>0.6</v>
      </c>
      <c r="G7" s="4"/>
      <c r="H7" s="267"/>
      <c r="I7" s="289">
        <f t="shared" si="1"/>
        <v>1.6</v>
      </c>
      <c r="J7" s="271"/>
      <c r="K7" s="4"/>
      <c r="L7" s="4"/>
      <c r="M7" s="4"/>
      <c r="N7" s="4"/>
      <c r="O7" s="267"/>
      <c r="P7" s="289">
        <f t="shared" si="2"/>
        <v>0</v>
      </c>
      <c r="Q7" s="271"/>
      <c r="R7" s="4"/>
      <c r="S7" s="5">
        <v>2</v>
      </c>
      <c r="T7" s="278"/>
      <c r="U7" s="289">
        <f t="shared" si="3"/>
        <v>2</v>
      </c>
      <c r="V7" s="281">
        <v>2</v>
      </c>
      <c r="W7" s="6">
        <v>2</v>
      </c>
      <c r="X7" s="43">
        <v>5</v>
      </c>
      <c r="Y7" s="284">
        <f t="shared" si="4"/>
        <v>5.6</v>
      </c>
      <c r="Z7" s="291">
        <f>SUM(X7/Y7)</f>
        <v>0.8928571428571429</v>
      </c>
      <c r="AA7" s="327">
        <v>1</v>
      </c>
    </row>
    <row r="8" spans="2:27">
      <c r="B8" s="2">
        <v>4</v>
      </c>
      <c r="C8" s="43">
        <v>4</v>
      </c>
      <c r="D8" s="25">
        <v>5</v>
      </c>
      <c r="E8" s="3">
        <v>2</v>
      </c>
      <c r="F8" s="3"/>
      <c r="G8" s="4">
        <v>2</v>
      </c>
      <c r="H8" s="267"/>
      <c r="I8" s="289">
        <f t="shared" si="1"/>
        <v>4</v>
      </c>
      <c r="J8" s="271"/>
      <c r="K8" s="4"/>
      <c r="L8" s="4"/>
      <c r="M8" s="4"/>
      <c r="N8" s="4"/>
      <c r="O8" s="267"/>
      <c r="P8" s="289">
        <f t="shared" si="2"/>
        <v>0</v>
      </c>
      <c r="Q8" s="271"/>
      <c r="R8" s="4"/>
      <c r="S8" s="5">
        <v>2</v>
      </c>
      <c r="T8" s="278"/>
      <c r="U8" s="289">
        <f t="shared" si="3"/>
        <v>2</v>
      </c>
      <c r="V8" s="281">
        <v>2</v>
      </c>
      <c r="W8" s="6">
        <v>2</v>
      </c>
      <c r="X8" s="43">
        <v>4</v>
      </c>
      <c r="Y8" s="284">
        <f t="shared" si="4"/>
        <v>8</v>
      </c>
      <c r="Z8" s="291">
        <f t="shared" ref="Z8:Z14" si="5">SUM(X8/Y8)</f>
        <v>0.5</v>
      </c>
      <c r="AA8" s="327"/>
    </row>
    <row r="9" spans="2:27">
      <c r="B9" s="2">
        <v>5</v>
      </c>
      <c r="C9" s="43">
        <v>4</v>
      </c>
      <c r="D9" s="25">
        <v>4</v>
      </c>
      <c r="E9" s="3">
        <v>1.5</v>
      </c>
      <c r="F9" s="3"/>
      <c r="G9" s="4"/>
      <c r="H9" s="267"/>
      <c r="I9" s="289">
        <f t="shared" si="1"/>
        <v>1.5</v>
      </c>
      <c r="J9" s="271"/>
      <c r="K9" s="4"/>
      <c r="L9" s="4"/>
      <c r="M9" s="4"/>
      <c r="N9" s="4">
        <v>2</v>
      </c>
      <c r="O9" s="267"/>
      <c r="P9" s="289">
        <f t="shared" si="2"/>
        <v>2</v>
      </c>
      <c r="Q9" s="271"/>
      <c r="R9" s="4"/>
      <c r="S9" s="5">
        <v>1</v>
      </c>
      <c r="T9" s="278"/>
      <c r="U9" s="289">
        <f t="shared" si="3"/>
        <v>1</v>
      </c>
      <c r="V9" s="281">
        <v>1</v>
      </c>
      <c r="W9" s="6">
        <v>2</v>
      </c>
      <c r="X9" s="43">
        <v>4</v>
      </c>
      <c r="Y9" s="284">
        <f t="shared" si="4"/>
        <v>5.5</v>
      </c>
      <c r="Z9" s="449">
        <f t="shared" si="5"/>
        <v>0.72727272727272729</v>
      </c>
      <c r="AA9" s="327"/>
    </row>
    <row r="10" spans="2:27">
      <c r="B10" s="2">
        <v>6</v>
      </c>
      <c r="C10" s="43">
        <v>3</v>
      </c>
      <c r="D10" s="25">
        <v>4</v>
      </c>
      <c r="E10" s="3"/>
      <c r="F10" s="3"/>
      <c r="G10" s="4"/>
      <c r="H10" s="267"/>
      <c r="I10" s="289">
        <f t="shared" si="1"/>
        <v>0</v>
      </c>
      <c r="J10" s="271"/>
      <c r="K10" s="4"/>
      <c r="L10" s="4"/>
      <c r="M10" s="4"/>
      <c r="N10" s="4">
        <v>2</v>
      </c>
      <c r="O10" s="267"/>
      <c r="P10" s="289">
        <f t="shared" si="2"/>
        <v>2</v>
      </c>
      <c r="Q10" s="271"/>
      <c r="R10" s="4"/>
      <c r="S10" s="5">
        <v>1</v>
      </c>
      <c r="T10" s="278"/>
      <c r="U10" s="289">
        <f t="shared" si="3"/>
        <v>1</v>
      </c>
      <c r="V10" s="281">
        <v>1</v>
      </c>
      <c r="W10" s="6">
        <v>2</v>
      </c>
      <c r="X10" s="43">
        <v>3</v>
      </c>
      <c r="Y10" s="284">
        <f t="shared" si="4"/>
        <v>4</v>
      </c>
      <c r="Z10" s="291">
        <f t="shared" si="5"/>
        <v>0.75</v>
      </c>
      <c r="AA10" s="327"/>
    </row>
    <row r="11" spans="2:27">
      <c r="B11" s="2">
        <v>7</v>
      </c>
      <c r="C11" s="43">
        <v>4</v>
      </c>
      <c r="D11" s="25">
        <v>4</v>
      </c>
      <c r="E11" s="3">
        <v>1.5</v>
      </c>
      <c r="F11" s="3"/>
      <c r="G11" s="4"/>
      <c r="H11" s="267"/>
      <c r="I11" s="289">
        <f t="shared" si="1"/>
        <v>1.5</v>
      </c>
      <c r="J11" s="271"/>
      <c r="K11" s="4"/>
      <c r="L11" s="4"/>
      <c r="M11" s="4"/>
      <c r="N11" s="4"/>
      <c r="O11" s="267"/>
      <c r="P11" s="289">
        <f t="shared" si="2"/>
        <v>0</v>
      </c>
      <c r="Q11" s="271">
        <v>1.5</v>
      </c>
      <c r="R11" s="4"/>
      <c r="S11" s="5"/>
      <c r="T11" s="278"/>
      <c r="U11" s="289">
        <f t="shared" si="3"/>
        <v>1.5</v>
      </c>
      <c r="V11" s="281">
        <v>2</v>
      </c>
      <c r="W11" s="6">
        <v>2</v>
      </c>
      <c r="X11" s="43">
        <v>4</v>
      </c>
      <c r="Y11" s="284">
        <f t="shared" si="4"/>
        <v>5</v>
      </c>
      <c r="Z11" s="291">
        <f t="shared" si="5"/>
        <v>0.8</v>
      </c>
      <c r="AA11" s="327">
        <v>1</v>
      </c>
    </row>
    <row r="12" spans="2:27">
      <c r="B12" s="2">
        <v>8</v>
      </c>
      <c r="C12" s="43">
        <v>4</v>
      </c>
      <c r="D12" s="25">
        <v>5</v>
      </c>
      <c r="E12" s="3">
        <v>2</v>
      </c>
      <c r="F12" s="3"/>
      <c r="G12" s="4">
        <v>2</v>
      </c>
      <c r="H12" s="267"/>
      <c r="I12" s="289">
        <f t="shared" si="1"/>
        <v>4</v>
      </c>
      <c r="J12" s="271"/>
      <c r="K12" s="4"/>
      <c r="L12" s="4"/>
      <c r="M12" s="4"/>
      <c r="N12" s="4"/>
      <c r="O12" s="267"/>
      <c r="P12" s="289">
        <f t="shared" si="2"/>
        <v>0</v>
      </c>
      <c r="Q12" s="271"/>
      <c r="R12" s="4"/>
      <c r="S12" s="5">
        <v>2</v>
      </c>
      <c r="T12" s="278"/>
      <c r="U12" s="289">
        <f t="shared" si="3"/>
        <v>2</v>
      </c>
      <c r="V12" s="281">
        <v>2</v>
      </c>
      <c r="W12" s="6">
        <v>2</v>
      </c>
      <c r="X12" s="43">
        <v>4</v>
      </c>
      <c r="Y12" s="284">
        <f t="shared" si="4"/>
        <v>8</v>
      </c>
      <c r="Z12" s="291">
        <f t="shared" si="5"/>
        <v>0.5</v>
      </c>
      <c r="AA12" s="327"/>
    </row>
    <row r="13" spans="2:27" ht="15" thickBot="1">
      <c r="B13" s="158">
        <v>9</v>
      </c>
      <c r="C13" s="61">
        <v>4</v>
      </c>
      <c r="D13" s="159">
        <v>4</v>
      </c>
      <c r="E13" s="160">
        <v>2</v>
      </c>
      <c r="F13" s="160"/>
      <c r="G13" s="161"/>
      <c r="H13" s="268"/>
      <c r="I13" s="294">
        <f t="shared" si="1"/>
        <v>2</v>
      </c>
      <c r="J13" s="272"/>
      <c r="K13" s="161"/>
      <c r="L13" s="161"/>
      <c r="M13" s="161"/>
      <c r="N13" s="161"/>
      <c r="O13" s="268"/>
      <c r="P13" s="294">
        <f t="shared" si="2"/>
        <v>0</v>
      </c>
      <c r="Q13" s="272">
        <v>2</v>
      </c>
      <c r="R13" s="161"/>
      <c r="S13" s="162"/>
      <c r="T13" s="279"/>
      <c r="U13" s="294">
        <f t="shared" si="3"/>
        <v>2</v>
      </c>
      <c r="V13" s="282">
        <v>2</v>
      </c>
      <c r="W13" s="163">
        <v>2</v>
      </c>
      <c r="X13" s="61">
        <v>4</v>
      </c>
      <c r="Y13" s="295">
        <f t="shared" si="4"/>
        <v>6</v>
      </c>
      <c r="Z13" s="296">
        <f t="shared" si="5"/>
        <v>0.66666666666666663</v>
      </c>
      <c r="AA13" s="327">
        <v>1</v>
      </c>
    </row>
    <row r="14" spans="2:27" ht="15" thickBot="1">
      <c r="B14" s="37" t="s">
        <v>20</v>
      </c>
      <c r="C14" s="38">
        <f>SUM(C5:C13)</f>
        <v>35</v>
      </c>
      <c r="D14" s="38">
        <f>SUM(D5:D13)</f>
        <v>39</v>
      </c>
      <c r="E14" s="38">
        <f t="shared" ref="E14:M14" si="6">SUM(E5:E13)</f>
        <v>11</v>
      </c>
      <c r="F14" s="38">
        <f t="shared" si="6"/>
        <v>0.6</v>
      </c>
      <c r="G14" s="38">
        <f t="shared" si="6"/>
        <v>4</v>
      </c>
      <c r="H14" s="38">
        <f t="shared" si="6"/>
        <v>0</v>
      </c>
      <c r="I14" s="288">
        <f>SUM(I5:I13)</f>
        <v>15.6</v>
      </c>
      <c r="J14" s="38">
        <f t="shared" si="6"/>
        <v>0</v>
      </c>
      <c r="K14" s="38">
        <f t="shared" si="6"/>
        <v>1</v>
      </c>
      <c r="L14" s="38">
        <f t="shared" si="6"/>
        <v>0</v>
      </c>
      <c r="M14" s="38">
        <f t="shared" si="6"/>
        <v>0</v>
      </c>
      <c r="N14" s="38">
        <f>SUM(N5:N13)</f>
        <v>4</v>
      </c>
      <c r="O14" s="38">
        <f t="shared" ref="O14:T14" si="7">SUM(O5:O13)</f>
        <v>0</v>
      </c>
      <c r="P14" s="297">
        <f t="shared" si="2"/>
        <v>5</v>
      </c>
      <c r="Q14" s="38">
        <f t="shared" si="7"/>
        <v>5.5</v>
      </c>
      <c r="R14" s="38">
        <f t="shared" si="7"/>
        <v>0</v>
      </c>
      <c r="S14" s="38">
        <f t="shared" si="7"/>
        <v>10</v>
      </c>
      <c r="T14" s="38">
        <f t="shared" si="7"/>
        <v>0</v>
      </c>
      <c r="U14" s="297">
        <f t="shared" si="3"/>
        <v>15.5</v>
      </c>
      <c r="V14" s="38">
        <f>SUM(V5:V13)</f>
        <v>16</v>
      </c>
      <c r="W14" s="38">
        <f>SUM(W5:W13)</f>
        <v>18</v>
      </c>
      <c r="X14" s="38">
        <f>SUM(X5:X13)</f>
        <v>35</v>
      </c>
      <c r="Y14" s="252">
        <f t="shared" si="4"/>
        <v>52.1</v>
      </c>
      <c r="Z14" s="293">
        <f t="shared" si="5"/>
        <v>0.67178502879078694</v>
      </c>
      <c r="AA14" s="328">
        <f>SUM(AA5:AA13)</f>
        <v>4</v>
      </c>
    </row>
    <row r="15" spans="2:27" ht="15" thickBot="1">
      <c r="B15" s="15"/>
      <c r="C15" s="16"/>
      <c r="D15" s="16"/>
      <c r="E15" s="195">
        <v>7</v>
      </c>
      <c r="F15" s="17">
        <v>1</v>
      </c>
      <c r="G15" s="17">
        <v>2</v>
      </c>
      <c r="H15" s="17"/>
      <c r="I15" s="290">
        <v>11</v>
      </c>
      <c r="J15" s="17"/>
      <c r="K15" s="17">
        <v>1</v>
      </c>
      <c r="L15" s="17"/>
      <c r="M15" s="17"/>
      <c r="N15" s="17">
        <v>2</v>
      </c>
      <c r="O15" s="17"/>
      <c r="P15" s="290">
        <v>6</v>
      </c>
      <c r="Q15" s="17">
        <v>3</v>
      </c>
      <c r="R15" s="17"/>
      <c r="S15" s="17">
        <v>6</v>
      </c>
      <c r="T15" s="17"/>
      <c r="U15" s="290">
        <v>6</v>
      </c>
      <c r="V15" s="17">
        <v>9</v>
      </c>
      <c r="W15" s="17">
        <v>18</v>
      </c>
      <c r="X15" s="16"/>
      <c r="Y15" s="16"/>
      <c r="Z15" s="292"/>
      <c r="AA15" s="336">
        <v>9</v>
      </c>
    </row>
    <row r="16" spans="2:27" ht="15" thickBot="1">
      <c r="B16" s="21"/>
      <c r="C16" s="14"/>
      <c r="D16" s="14"/>
      <c r="E16" s="94">
        <f t="shared" ref="E16:S16" si="8">SUM(E15/E14)</f>
        <v>0.63636363636363635</v>
      </c>
      <c r="F16" s="94">
        <f t="shared" si="8"/>
        <v>1.6666666666666667</v>
      </c>
      <c r="G16" s="94">
        <f t="shared" si="8"/>
        <v>0.5</v>
      </c>
      <c r="H16" s="94">
        <v>0</v>
      </c>
      <c r="I16" s="299">
        <f>SUM(E16:H16)/3</f>
        <v>0.93434343434343436</v>
      </c>
      <c r="J16" s="152">
        <v>0</v>
      </c>
      <c r="K16" s="152">
        <f>SUM(K15/K14)</f>
        <v>1</v>
      </c>
      <c r="L16" s="152">
        <v>0</v>
      </c>
      <c r="M16" s="152">
        <v>0</v>
      </c>
      <c r="N16" s="152">
        <f t="shared" ref="N16" si="9">SUM(N15/N14)</f>
        <v>0.5</v>
      </c>
      <c r="O16" s="152">
        <v>0</v>
      </c>
      <c r="P16" s="299">
        <f>SUM(J16:O16)/2</f>
        <v>0.75</v>
      </c>
      <c r="Q16" s="152">
        <f t="shared" si="8"/>
        <v>0.54545454545454541</v>
      </c>
      <c r="R16" s="94">
        <v>0</v>
      </c>
      <c r="S16" s="94">
        <f t="shared" si="8"/>
        <v>0.6</v>
      </c>
      <c r="T16" s="94">
        <v>0</v>
      </c>
      <c r="U16" s="299">
        <f>SUM(Q16:T151)/2</f>
        <v>0.57272727272727275</v>
      </c>
      <c r="V16" s="31">
        <f>SUM(V14/V15)</f>
        <v>1.7777777777777777</v>
      </c>
      <c r="W16" s="261">
        <f>SUM(W15/W14)</f>
        <v>1</v>
      </c>
      <c r="X16" s="183">
        <f>SUM(I16+P16+U16)/3</f>
        <v>0.75235690235690234</v>
      </c>
      <c r="Y16" s="29" t="s">
        <v>35</v>
      </c>
      <c r="Z16" s="293">
        <v>0.66059999999999997</v>
      </c>
      <c r="AA16" s="440">
        <f>SUM(AA14/AA15)</f>
        <v>0.44444444444444442</v>
      </c>
    </row>
    <row r="18" spans="4:20" ht="15" thickBot="1"/>
    <row r="19" spans="4:20" ht="15" thickBot="1">
      <c r="P19" s="37" t="s">
        <v>54</v>
      </c>
      <c r="Q19" s="38" t="s">
        <v>158</v>
      </c>
      <c r="R19" s="38" t="s">
        <v>110</v>
      </c>
      <c r="S19" s="401" t="s">
        <v>171</v>
      </c>
      <c r="T19" s="444" t="s">
        <v>17</v>
      </c>
    </row>
    <row r="20" spans="4:20">
      <c r="P20" s="437" t="s">
        <v>187</v>
      </c>
      <c r="Q20" s="402" t="s">
        <v>172</v>
      </c>
      <c r="R20" s="402" t="s">
        <v>161</v>
      </c>
      <c r="S20" s="403" t="s">
        <v>164</v>
      </c>
      <c r="T20" s="445" t="s">
        <v>173</v>
      </c>
    </row>
    <row r="21" spans="4:20">
      <c r="D21">
        <f>SUM(E5+E13)</f>
        <v>3</v>
      </c>
      <c r="P21" s="438" t="s">
        <v>188</v>
      </c>
      <c r="Q21" s="402" t="s">
        <v>159</v>
      </c>
      <c r="R21" s="402" t="s">
        <v>162</v>
      </c>
      <c r="S21" s="403" t="s">
        <v>166</v>
      </c>
      <c r="T21" s="445" t="s">
        <v>174</v>
      </c>
    </row>
    <row r="22" spans="4:20">
      <c r="P22" s="438" t="s">
        <v>189</v>
      </c>
      <c r="Q22" s="402" t="s">
        <v>45</v>
      </c>
      <c r="R22" s="402" t="s">
        <v>165</v>
      </c>
      <c r="S22" s="403" t="s">
        <v>167</v>
      </c>
      <c r="T22" s="445"/>
    </row>
    <row r="23" spans="4:20">
      <c r="P23" s="438" t="s">
        <v>190</v>
      </c>
      <c r="Q23" s="402" t="s">
        <v>160</v>
      </c>
      <c r="R23" s="402" t="s">
        <v>163</v>
      </c>
      <c r="S23" s="403" t="s">
        <v>168</v>
      </c>
      <c r="T23" s="445" t="s">
        <v>175</v>
      </c>
    </row>
    <row r="24" spans="4:20">
      <c r="P24" s="438" t="s">
        <v>191</v>
      </c>
      <c r="Q24" s="402" t="s">
        <v>88</v>
      </c>
      <c r="R24" s="402" t="s">
        <v>88</v>
      </c>
      <c r="S24" s="403" t="s">
        <v>169</v>
      </c>
      <c r="T24" s="446"/>
    </row>
    <row r="25" spans="4:20" ht="15" thickBot="1">
      <c r="P25" s="439" t="s">
        <v>192</v>
      </c>
      <c r="Q25" s="404" t="s">
        <v>91</v>
      </c>
      <c r="R25" s="404" t="s">
        <v>91</v>
      </c>
      <c r="S25" s="405" t="s">
        <v>170</v>
      </c>
      <c r="T25" s="447" t="s">
        <v>176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37478-F792-4D1F-86AE-2933BC37E8EC}">
  <dimension ref="B2:AB36"/>
  <sheetViews>
    <sheetView topLeftCell="A6" workbookViewId="0">
      <selection activeCell="I24" sqref="I24"/>
    </sheetView>
  </sheetViews>
  <sheetFormatPr defaultRowHeight="14.5"/>
  <cols>
    <col min="1" max="1" width="2.26953125" customWidth="1"/>
    <col min="22" max="22" width="12.7265625" customWidth="1"/>
    <col min="23" max="23" width="9.453125" customWidth="1"/>
    <col min="24" max="24" width="13.54296875" customWidth="1"/>
    <col min="25" max="25" width="14.26953125" customWidth="1"/>
    <col min="26" max="26" width="12.8164062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88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>
        <v>4</v>
      </c>
      <c r="E4" s="77">
        <v>1.5</v>
      </c>
      <c r="F4" s="77"/>
      <c r="G4" s="66"/>
      <c r="H4" s="266"/>
      <c r="I4" s="289">
        <f>SUM(E4:H4)</f>
        <v>1.5</v>
      </c>
      <c r="J4" s="270"/>
      <c r="K4" s="66"/>
      <c r="L4" s="66"/>
      <c r="M4" s="66"/>
      <c r="N4" s="66"/>
      <c r="O4" s="266"/>
      <c r="P4" s="289">
        <f>SUM(J4:O4)</f>
        <v>0</v>
      </c>
      <c r="Q4" s="270">
        <v>1.5</v>
      </c>
      <c r="R4" s="66"/>
      <c r="S4" s="67"/>
      <c r="T4" s="277"/>
      <c r="U4" s="289">
        <f>SUM(Q4:T4)</f>
        <v>1.5</v>
      </c>
      <c r="V4" s="280">
        <v>2</v>
      </c>
      <c r="W4" s="68">
        <v>2</v>
      </c>
      <c r="X4" s="62">
        <v>4</v>
      </c>
      <c r="Y4" s="284">
        <f>SUM(I4+P4+U4+V4)</f>
        <v>5</v>
      </c>
      <c r="Z4" s="291">
        <f t="shared" ref="Z4:Z5" si="0">SUM(X4/Y4)</f>
        <v>0.8</v>
      </c>
      <c r="AA4" s="327">
        <v>1</v>
      </c>
    </row>
    <row r="5" spans="2:27">
      <c r="B5" s="2">
        <v>2</v>
      </c>
      <c r="C5" s="43">
        <v>4</v>
      </c>
      <c r="D5" s="25">
        <v>4</v>
      </c>
      <c r="E5" s="3">
        <v>1.3</v>
      </c>
      <c r="F5" s="3">
        <v>1.3</v>
      </c>
      <c r="G5" s="4"/>
      <c r="H5" s="267"/>
      <c r="I5" s="289">
        <f t="shared" ref="I5:I12" si="1">SUM(E5:H5)</f>
        <v>2.6</v>
      </c>
      <c r="J5" s="271"/>
      <c r="K5" s="4"/>
      <c r="L5" s="4"/>
      <c r="M5" s="4"/>
      <c r="N5" s="4"/>
      <c r="O5" s="267"/>
      <c r="P5" s="289">
        <f t="shared" ref="P5:P13" si="2">SUM(J5:O5)</f>
        <v>0</v>
      </c>
      <c r="Q5" s="271">
        <v>1.5</v>
      </c>
      <c r="R5" s="4"/>
      <c r="S5" s="5"/>
      <c r="T5" s="278"/>
      <c r="U5" s="289"/>
      <c r="V5" s="281">
        <v>2</v>
      </c>
      <c r="W5" s="6">
        <v>2</v>
      </c>
      <c r="X5" s="43">
        <v>3</v>
      </c>
      <c r="Y5" s="284">
        <f t="shared" ref="Y5:Y13" si="3">SUM(I5+P5+U5+V5)</f>
        <v>4.5999999999999996</v>
      </c>
      <c r="Z5" s="291">
        <f t="shared" si="0"/>
        <v>0.65217391304347827</v>
      </c>
      <c r="AA5" s="327">
        <v>1</v>
      </c>
    </row>
    <row r="6" spans="2:27">
      <c r="B6" s="2">
        <v>3</v>
      </c>
      <c r="C6" s="43">
        <v>4</v>
      </c>
      <c r="D6" s="25">
        <v>3</v>
      </c>
      <c r="E6" s="3">
        <v>1.3</v>
      </c>
      <c r="F6" s="3"/>
      <c r="G6" s="4"/>
      <c r="H6" s="267"/>
      <c r="I6" s="289">
        <f t="shared" si="1"/>
        <v>1.3</v>
      </c>
      <c r="J6" s="271"/>
      <c r="K6" s="4"/>
      <c r="L6" s="4"/>
      <c r="M6" s="4"/>
      <c r="N6" s="4"/>
      <c r="O6" s="267"/>
      <c r="P6" s="289">
        <f t="shared" si="2"/>
        <v>0</v>
      </c>
      <c r="Q6" s="271"/>
      <c r="R6" s="4"/>
      <c r="S6" s="5"/>
      <c r="T6" s="278">
        <v>1</v>
      </c>
      <c r="U6" s="289">
        <f t="shared" ref="U6:U13" si="4">SUM(Q6:T6)</f>
        <v>1</v>
      </c>
      <c r="V6" s="281">
        <v>1</v>
      </c>
      <c r="W6" s="6">
        <v>2</v>
      </c>
      <c r="X6" s="43">
        <v>5</v>
      </c>
      <c r="Y6" s="284">
        <f t="shared" si="3"/>
        <v>3.3</v>
      </c>
      <c r="Z6" s="291">
        <f>SUM(X6/Y6)</f>
        <v>1.5151515151515151</v>
      </c>
      <c r="AA6" s="327">
        <v>1</v>
      </c>
    </row>
    <row r="7" spans="2:27">
      <c r="B7" s="2">
        <v>4</v>
      </c>
      <c r="C7" s="43">
        <v>3</v>
      </c>
      <c r="D7" s="25">
        <v>3</v>
      </c>
      <c r="E7" s="3"/>
      <c r="F7" s="3">
        <v>1</v>
      </c>
      <c r="G7" s="4"/>
      <c r="H7" s="267"/>
      <c r="I7" s="289">
        <f t="shared" si="1"/>
        <v>1</v>
      </c>
      <c r="J7" s="271"/>
      <c r="K7" s="4"/>
      <c r="L7" s="4"/>
      <c r="M7" s="4"/>
      <c r="N7" s="4"/>
      <c r="O7" s="267"/>
      <c r="P7" s="289">
        <f t="shared" si="2"/>
        <v>0</v>
      </c>
      <c r="Q7" s="271"/>
      <c r="R7" s="4"/>
      <c r="S7" s="5"/>
      <c r="T7" s="278">
        <v>1</v>
      </c>
      <c r="U7" s="289">
        <f t="shared" si="4"/>
        <v>1</v>
      </c>
      <c r="V7" s="281">
        <v>2</v>
      </c>
      <c r="W7" s="6">
        <v>2</v>
      </c>
      <c r="X7" s="43">
        <v>4</v>
      </c>
      <c r="Y7" s="284">
        <f t="shared" si="3"/>
        <v>4</v>
      </c>
      <c r="Z7" s="291">
        <f t="shared" ref="Z7:Z13" si="5">SUM(X7/Y7)</f>
        <v>1</v>
      </c>
      <c r="AA7" s="327">
        <v>1</v>
      </c>
    </row>
    <row r="8" spans="2:27">
      <c r="B8" s="2">
        <v>5</v>
      </c>
      <c r="C8" s="43">
        <v>4</v>
      </c>
      <c r="D8" s="25">
        <v>5</v>
      </c>
      <c r="E8" s="3">
        <v>1</v>
      </c>
      <c r="F8" s="3"/>
      <c r="G8" s="4"/>
      <c r="H8" s="267">
        <v>2</v>
      </c>
      <c r="I8" s="289">
        <f t="shared" si="1"/>
        <v>3</v>
      </c>
      <c r="J8" s="271"/>
      <c r="K8" s="4"/>
      <c r="L8" s="4"/>
      <c r="M8" s="4"/>
      <c r="N8" s="4"/>
      <c r="O8" s="267"/>
      <c r="P8" s="289">
        <f t="shared" si="2"/>
        <v>0</v>
      </c>
      <c r="Q8" s="271"/>
      <c r="R8" s="4">
        <v>2</v>
      </c>
      <c r="S8" s="5"/>
      <c r="T8" s="278"/>
      <c r="U8" s="289">
        <f t="shared" si="4"/>
        <v>2</v>
      </c>
      <c r="V8" s="281">
        <v>1</v>
      </c>
      <c r="W8" s="6">
        <v>2</v>
      </c>
      <c r="X8" s="43">
        <v>4</v>
      </c>
      <c r="Y8" s="284">
        <f t="shared" si="3"/>
        <v>6</v>
      </c>
      <c r="Z8" s="300">
        <f t="shared" si="5"/>
        <v>0.66666666666666663</v>
      </c>
      <c r="AA8" s="327"/>
    </row>
    <row r="9" spans="2:27">
      <c r="B9" s="2">
        <v>6</v>
      </c>
      <c r="C9" s="43">
        <v>4</v>
      </c>
      <c r="D9" s="25">
        <v>3</v>
      </c>
      <c r="E9" s="3">
        <v>1</v>
      </c>
      <c r="F9" s="3"/>
      <c r="G9" s="4"/>
      <c r="H9" s="267"/>
      <c r="I9" s="289">
        <f t="shared" si="1"/>
        <v>1</v>
      </c>
      <c r="J9" s="271"/>
      <c r="K9" s="4"/>
      <c r="L9" s="4"/>
      <c r="M9" s="4"/>
      <c r="N9" s="4"/>
      <c r="O9" s="267"/>
      <c r="P9" s="289">
        <f t="shared" si="2"/>
        <v>0</v>
      </c>
      <c r="Q9" s="271"/>
      <c r="R9" s="4"/>
      <c r="S9" s="5"/>
      <c r="T9" s="278">
        <v>1</v>
      </c>
      <c r="U9" s="289">
        <f t="shared" si="4"/>
        <v>1</v>
      </c>
      <c r="V9" s="281">
        <v>1</v>
      </c>
      <c r="W9" s="6">
        <v>2</v>
      </c>
      <c r="X9" s="43">
        <v>3</v>
      </c>
      <c r="Y9" s="284">
        <f t="shared" si="3"/>
        <v>3</v>
      </c>
      <c r="Z9" s="291">
        <f t="shared" si="5"/>
        <v>1</v>
      </c>
      <c r="AA9" s="327">
        <v>1</v>
      </c>
    </row>
    <row r="10" spans="2:27">
      <c r="B10" s="2">
        <v>7</v>
      </c>
      <c r="C10" s="43">
        <v>4</v>
      </c>
      <c r="D10" s="25">
        <v>4</v>
      </c>
      <c r="E10" s="3">
        <v>1</v>
      </c>
      <c r="F10" s="3"/>
      <c r="G10" s="4"/>
      <c r="H10" s="267"/>
      <c r="I10" s="289">
        <f t="shared" si="1"/>
        <v>1</v>
      </c>
      <c r="J10" s="271"/>
      <c r="K10" s="4"/>
      <c r="L10" s="4"/>
      <c r="M10" s="4"/>
      <c r="N10" s="4"/>
      <c r="O10" s="267"/>
      <c r="P10" s="289">
        <f t="shared" si="2"/>
        <v>0</v>
      </c>
      <c r="Q10" s="271">
        <v>1.5</v>
      </c>
      <c r="R10" s="4"/>
      <c r="S10" s="5"/>
      <c r="T10" s="278"/>
      <c r="U10" s="289">
        <f t="shared" si="4"/>
        <v>1.5</v>
      </c>
      <c r="V10" s="281">
        <v>2</v>
      </c>
      <c r="W10" s="6">
        <v>2</v>
      </c>
      <c r="X10" s="43">
        <v>4</v>
      </c>
      <c r="Y10" s="284">
        <f t="shared" si="3"/>
        <v>4.5</v>
      </c>
      <c r="Z10" s="291">
        <f t="shared" si="5"/>
        <v>0.88888888888888884</v>
      </c>
      <c r="AA10" s="327">
        <v>1</v>
      </c>
    </row>
    <row r="11" spans="2:27">
      <c r="B11" s="2">
        <v>8</v>
      </c>
      <c r="C11" s="43">
        <v>4</v>
      </c>
      <c r="D11" s="25">
        <v>4</v>
      </c>
      <c r="E11" s="3">
        <v>2.9</v>
      </c>
      <c r="F11" s="3">
        <v>1.5</v>
      </c>
      <c r="G11" s="4"/>
      <c r="H11" s="267"/>
      <c r="I11" s="289">
        <f t="shared" si="1"/>
        <v>4.4000000000000004</v>
      </c>
      <c r="J11" s="271"/>
      <c r="K11" s="4"/>
      <c r="L11" s="4"/>
      <c r="M11" s="4"/>
      <c r="N11" s="4"/>
      <c r="O11" s="267"/>
      <c r="P11" s="289">
        <f t="shared" si="2"/>
        <v>0</v>
      </c>
      <c r="Q11" s="271"/>
      <c r="R11" s="4">
        <v>1</v>
      </c>
      <c r="S11" s="5"/>
      <c r="T11" s="278"/>
      <c r="U11" s="289">
        <f t="shared" si="4"/>
        <v>1</v>
      </c>
      <c r="V11" s="281">
        <v>1</v>
      </c>
      <c r="W11" s="6">
        <v>2</v>
      </c>
      <c r="X11" s="43">
        <v>4</v>
      </c>
      <c r="Y11" s="284">
        <f t="shared" si="3"/>
        <v>6.4</v>
      </c>
      <c r="Z11" s="291">
        <f t="shared" si="5"/>
        <v>0.625</v>
      </c>
      <c r="AA11" s="327"/>
    </row>
    <row r="12" spans="2:27" ht="15" thickBot="1">
      <c r="B12" s="158">
        <v>9</v>
      </c>
      <c r="C12" s="61">
        <v>3</v>
      </c>
      <c r="D12" s="159">
        <v>4</v>
      </c>
      <c r="E12" s="160"/>
      <c r="F12" s="160"/>
      <c r="G12" s="161"/>
      <c r="H12" s="268"/>
      <c r="I12" s="294">
        <f t="shared" si="1"/>
        <v>0</v>
      </c>
      <c r="J12" s="272"/>
      <c r="K12" s="161"/>
      <c r="L12" s="161"/>
      <c r="M12" s="161"/>
      <c r="N12" s="161">
        <v>2</v>
      </c>
      <c r="O12" s="268"/>
      <c r="P12" s="294">
        <f t="shared" si="2"/>
        <v>2</v>
      </c>
      <c r="Q12" s="272"/>
      <c r="R12" s="161"/>
      <c r="S12" s="162">
        <v>1</v>
      </c>
      <c r="T12" s="279"/>
      <c r="U12" s="294">
        <f t="shared" si="4"/>
        <v>1</v>
      </c>
      <c r="V12" s="282">
        <v>2</v>
      </c>
      <c r="W12" s="163">
        <v>2</v>
      </c>
      <c r="X12" s="61">
        <v>4</v>
      </c>
      <c r="Y12" s="295">
        <f t="shared" si="3"/>
        <v>5</v>
      </c>
      <c r="Z12" s="296">
        <f t="shared" si="5"/>
        <v>0.8</v>
      </c>
      <c r="AA12" s="327"/>
    </row>
    <row r="13" spans="2:27" ht="15" thickBot="1">
      <c r="B13" s="37" t="s">
        <v>20</v>
      </c>
      <c r="C13" s="38">
        <f>SUM(C4:C12)</f>
        <v>34</v>
      </c>
      <c r="D13" s="38">
        <f>SUM(D4:D12)</f>
        <v>34</v>
      </c>
      <c r="E13" s="38">
        <f t="shared" ref="E13:M13" si="6">SUM(E4:E12)</f>
        <v>10</v>
      </c>
      <c r="F13" s="38">
        <f t="shared" si="6"/>
        <v>3.8</v>
      </c>
      <c r="G13" s="38">
        <f t="shared" si="6"/>
        <v>0</v>
      </c>
      <c r="H13" s="38">
        <f t="shared" si="6"/>
        <v>2</v>
      </c>
      <c r="I13" s="288">
        <f>SUM(I4:I12)</f>
        <v>15.799999999999999</v>
      </c>
      <c r="J13" s="38">
        <f t="shared" si="6"/>
        <v>0</v>
      </c>
      <c r="K13" s="38">
        <f t="shared" si="6"/>
        <v>0</v>
      </c>
      <c r="L13" s="38">
        <f t="shared" si="6"/>
        <v>0</v>
      </c>
      <c r="M13" s="38">
        <f t="shared" si="6"/>
        <v>0</v>
      </c>
      <c r="N13" s="38">
        <f>SUM(N4:N12)</f>
        <v>2</v>
      </c>
      <c r="O13" s="38">
        <f t="shared" ref="O13:T13" si="7">SUM(O4:O12)</f>
        <v>0</v>
      </c>
      <c r="P13" s="297">
        <f t="shared" si="2"/>
        <v>2</v>
      </c>
      <c r="Q13" s="38">
        <f t="shared" si="7"/>
        <v>4.5</v>
      </c>
      <c r="R13" s="38">
        <f t="shared" si="7"/>
        <v>3</v>
      </c>
      <c r="S13" s="38">
        <f t="shared" si="7"/>
        <v>1</v>
      </c>
      <c r="T13" s="38">
        <f t="shared" si="7"/>
        <v>3</v>
      </c>
      <c r="U13" s="297">
        <f t="shared" si="4"/>
        <v>11.5</v>
      </c>
      <c r="V13" s="38">
        <f>SUM(V4:V12)</f>
        <v>14</v>
      </c>
      <c r="W13" s="38">
        <f>SUM(W4:W12)</f>
        <v>18</v>
      </c>
      <c r="X13" s="38">
        <f>SUM(X4:X12)</f>
        <v>35</v>
      </c>
      <c r="Y13" s="252">
        <f t="shared" si="3"/>
        <v>43.3</v>
      </c>
      <c r="Z13" s="293">
        <f t="shared" si="5"/>
        <v>0.80831408775981528</v>
      </c>
      <c r="AA13" s="328">
        <f>SUM(AA4:AA12)</f>
        <v>6</v>
      </c>
    </row>
    <row r="14" spans="2:27" ht="15" thickBot="1">
      <c r="B14" s="15"/>
      <c r="C14" s="16"/>
      <c r="D14" s="16"/>
      <c r="E14" s="195">
        <v>7</v>
      </c>
      <c r="F14" s="17">
        <v>3</v>
      </c>
      <c r="G14" s="17">
        <v>0</v>
      </c>
      <c r="H14" s="17">
        <v>1</v>
      </c>
      <c r="I14" s="290">
        <v>11</v>
      </c>
      <c r="J14" s="17"/>
      <c r="K14" s="17">
        <v>0</v>
      </c>
      <c r="L14" s="17"/>
      <c r="M14" s="17"/>
      <c r="N14" s="17">
        <v>1</v>
      </c>
      <c r="O14" s="17"/>
      <c r="P14" s="290">
        <v>6</v>
      </c>
      <c r="Q14" s="17">
        <v>3</v>
      </c>
      <c r="R14" s="17">
        <v>2</v>
      </c>
      <c r="S14" s="17">
        <v>1</v>
      </c>
      <c r="T14" s="17">
        <v>3</v>
      </c>
      <c r="U14" s="290">
        <v>6</v>
      </c>
      <c r="V14" s="17">
        <v>9</v>
      </c>
      <c r="W14" s="17"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T15" si="8">SUM(E14/E13)</f>
        <v>0.7</v>
      </c>
      <c r="F15" s="94">
        <f t="shared" si="8"/>
        <v>0.78947368421052633</v>
      </c>
      <c r="G15" s="94">
        <v>0</v>
      </c>
      <c r="H15" s="94">
        <f t="shared" si="8"/>
        <v>0.5</v>
      </c>
      <c r="I15" s="299">
        <f>SUM(E15:H15)/3</f>
        <v>0.66315789473684206</v>
      </c>
      <c r="J15" s="152">
        <v>0</v>
      </c>
      <c r="K15" s="152">
        <v>0</v>
      </c>
      <c r="L15" s="152">
        <v>0</v>
      </c>
      <c r="M15" s="152">
        <v>0</v>
      </c>
      <c r="N15" s="152">
        <f t="shared" ref="N15" si="9">SUM(N14/N13)</f>
        <v>0.5</v>
      </c>
      <c r="O15" s="152">
        <v>0</v>
      </c>
      <c r="P15" s="299">
        <f>SUM(J15:O15)/1</f>
        <v>0.5</v>
      </c>
      <c r="Q15" s="152">
        <f t="shared" si="8"/>
        <v>0.66666666666666663</v>
      </c>
      <c r="R15" s="152">
        <f t="shared" si="8"/>
        <v>0.66666666666666663</v>
      </c>
      <c r="S15" s="152">
        <f t="shared" si="8"/>
        <v>1</v>
      </c>
      <c r="T15" s="152">
        <f t="shared" si="8"/>
        <v>1</v>
      </c>
      <c r="U15" s="299">
        <f>SUM(Q15:T147)/4</f>
        <v>0.83333333333333326</v>
      </c>
      <c r="V15" s="31">
        <f>SUM(V13/V14)</f>
        <v>1.5555555555555556</v>
      </c>
      <c r="W15" s="261">
        <f>SUM(W14/W13)</f>
        <v>1</v>
      </c>
      <c r="X15" s="183">
        <f>SUM(I15+P15+U15)/3</f>
        <v>0.6654970760233917</v>
      </c>
      <c r="Y15" s="29" t="s">
        <v>35</v>
      </c>
      <c r="Z15" s="293">
        <v>0.66059999999999997</v>
      </c>
      <c r="AA15" s="440">
        <f>SUM(AA13/AA14)</f>
        <v>0.66666666666666663</v>
      </c>
    </row>
    <row r="17" spans="2:28" ht="17.5">
      <c r="B17" s="467" t="s">
        <v>365</v>
      </c>
    </row>
    <row r="18" spans="2:28">
      <c r="C18" s="474"/>
      <c r="D18" s="474"/>
      <c r="E18" s="474"/>
      <c r="F18" s="474"/>
      <c r="G18" s="474"/>
      <c r="H18" s="474"/>
      <c r="I18" s="474"/>
      <c r="J18" s="474"/>
      <c r="K18" s="474"/>
      <c r="L18" s="474"/>
      <c r="M18" s="474"/>
      <c r="N18" s="474"/>
      <c r="O18" s="474"/>
      <c r="P18" s="474"/>
      <c r="Q18" s="474"/>
      <c r="R18" s="474"/>
      <c r="S18" s="474"/>
      <c r="T18" s="474"/>
      <c r="U18" s="474"/>
      <c r="V18" s="474"/>
      <c r="W18" s="474"/>
      <c r="X18" s="474"/>
      <c r="Y18" s="475"/>
      <c r="Z18" s="474"/>
      <c r="AA18" s="474"/>
      <c r="AB18" s="476"/>
    </row>
    <row r="19" spans="2:28">
      <c r="B19" s="463" t="s">
        <v>54</v>
      </c>
      <c r="C19" s="474"/>
      <c r="D19" s="474"/>
      <c r="E19" s="476"/>
      <c r="F19" s="476"/>
      <c r="G19" s="476"/>
      <c r="H19" s="476"/>
      <c r="I19" s="476"/>
      <c r="J19" s="476"/>
      <c r="K19" s="476"/>
      <c r="L19" s="476"/>
      <c r="M19" s="476"/>
      <c r="N19" s="476"/>
      <c r="O19" s="476"/>
      <c r="P19" s="476"/>
      <c r="Q19" s="476"/>
      <c r="R19" s="476"/>
      <c r="S19" s="476"/>
      <c r="T19" s="476"/>
      <c r="U19" s="476"/>
      <c r="V19" s="476"/>
      <c r="W19" s="476"/>
      <c r="X19" s="476"/>
      <c r="Y19" s="474"/>
      <c r="Z19" s="476"/>
      <c r="AA19" s="477"/>
      <c r="AB19" s="476"/>
    </row>
    <row r="20" spans="2:28">
      <c r="B20" t="s">
        <v>366</v>
      </c>
      <c r="C20" s="474"/>
      <c r="D20" s="474"/>
      <c r="E20" s="476"/>
      <c r="F20" s="476"/>
      <c r="G20" s="476"/>
      <c r="H20" s="476"/>
      <c r="I20" s="476"/>
      <c r="J20" s="476"/>
      <c r="K20" s="476"/>
      <c r="L20" s="476"/>
      <c r="M20" s="476"/>
      <c r="N20" s="476"/>
      <c r="O20" s="476"/>
      <c r="P20" s="476"/>
      <c r="Q20" s="476"/>
      <c r="R20" s="476"/>
      <c r="S20" s="476"/>
      <c r="T20" s="476"/>
      <c r="U20" s="476"/>
      <c r="V20" s="476"/>
      <c r="W20" s="476"/>
      <c r="X20" s="476"/>
      <c r="Y20" s="474"/>
      <c r="Z20" s="476"/>
      <c r="AA20" s="477"/>
      <c r="AB20" s="476"/>
    </row>
    <row r="21" spans="2:28">
      <c r="B21" t="s">
        <v>367</v>
      </c>
      <c r="C21" s="474"/>
      <c r="D21" s="474"/>
      <c r="E21" s="476"/>
      <c r="F21" s="476"/>
      <c r="G21" s="476"/>
      <c r="H21" s="476"/>
      <c r="I21" s="476"/>
      <c r="J21" s="476"/>
      <c r="K21" s="476"/>
      <c r="L21" s="476"/>
      <c r="M21" s="476"/>
      <c r="N21" s="476"/>
      <c r="O21" s="476"/>
      <c r="P21" s="476"/>
      <c r="Q21" s="476"/>
      <c r="R21" s="476"/>
      <c r="S21" s="476"/>
      <c r="T21" s="476"/>
      <c r="U21" s="476"/>
      <c r="V21" s="476"/>
      <c r="W21" s="476"/>
      <c r="X21" s="476"/>
      <c r="Y21" s="474"/>
      <c r="Z21" s="476"/>
      <c r="AA21" s="477"/>
      <c r="AB21" s="476"/>
    </row>
    <row r="22" spans="2:28">
      <c r="C22" s="474"/>
      <c r="D22" s="474"/>
      <c r="E22" s="476"/>
      <c r="F22" s="476"/>
      <c r="G22" s="476"/>
      <c r="H22" s="476"/>
      <c r="I22" s="476"/>
      <c r="J22" s="476"/>
      <c r="K22" s="476"/>
      <c r="L22" s="476"/>
      <c r="M22" s="476"/>
      <c r="N22" s="476"/>
      <c r="O22" s="476"/>
      <c r="P22" s="476"/>
      <c r="Q22" s="476"/>
      <c r="R22" s="476"/>
      <c r="S22" s="476"/>
      <c r="T22" s="476"/>
      <c r="U22" s="476"/>
      <c r="V22" s="476"/>
      <c r="W22" s="476"/>
      <c r="X22" s="476"/>
      <c r="Y22" s="474"/>
      <c r="Z22" s="476"/>
      <c r="AA22" s="477"/>
      <c r="AB22" s="476"/>
    </row>
    <row r="23" spans="2:28">
      <c r="B23" s="463" t="s">
        <v>325</v>
      </c>
      <c r="C23" s="474"/>
      <c r="D23" s="474"/>
      <c r="E23" s="476"/>
      <c r="F23" s="476"/>
      <c r="G23" s="476"/>
      <c r="H23" s="476"/>
      <c r="I23" s="476"/>
      <c r="J23" s="476"/>
      <c r="K23" s="476"/>
      <c r="L23" s="476"/>
      <c r="M23" s="476"/>
      <c r="N23" s="476"/>
      <c r="O23" s="476"/>
      <c r="P23" s="476"/>
      <c r="Q23" s="476"/>
      <c r="R23" s="476"/>
      <c r="S23" s="476"/>
      <c r="T23" s="476"/>
      <c r="U23" s="476"/>
      <c r="V23" s="476"/>
      <c r="W23" s="476"/>
      <c r="X23" s="476"/>
      <c r="Y23" s="474"/>
      <c r="Z23" s="476"/>
      <c r="AA23" s="478"/>
      <c r="AB23" s="476"/>
    </row>
    <row r="24" spans="2:28">
      <c r="B24" t="s">
        <v>368</v>
      </c>
      <c r="C24" s="474"/>
      <c r="D24" s="474"/>
      <c r="E24" s="476"/>
      <c r="F24" s="476"/>
      <c r="G24" s="476"/>
      <c r="H24" s="476"/>
      <c r="I24" s="476"/>
      <c r="J24" s="476"/>
      <c r="K24" s="476"/>
      <c r="L24" s="476"/>
      <c r="M24" s="476"/>
      <c r="N24" s="476"/>
      <c r="O24" s="476"/>
      <c r="P24" s="476"/>
      <c r="Q24" s="476"/>
      <c r="R24" s="476"/>
      <c r="S24" s="476"/>
      <c r="T24" s="476"/>
      <c r="U24" s="476"/>
      <c r="V24" s="476"/>
      <c r="W24" s="476"/>
      <c r="X24" s="476"/>
      <c r="Y24" s="474"/>
      <c r="Z24" s="476"/>
      <c r="AA24" s="477"/>
      <c r="AB24" s="476"/>
    </row>
    <row r="25" spans="2:28">
      <c r="B25" t="s">
        <v>369</v>
      </c>
      <c r="C25" s="474"/>
      <c r="D25" s="474"/>
      <c r="E25" s="476"/>
      <c r="F25" s="476"/>
      <c r="G25" s="476"/>
      <c r="H25" s="476"/>
      <c r="I25" s="476"/>
      <c r="J25" s="476"/>
      <c r="K25" s="476"/>
      <c r="L25" s="476"/>
      <c r="M25" s="476"/>
      <c r="N25" s="476"/>
      <c r="O25" s="476"/>
      <c r="P25" s="476"/>
      <c r="Q25" s="476"/>
      <c r="R25" s="476"/>
      <c r="S25" s="476"/>
      <c r="T25" s="476"/>
      <c r="U25" s="476"/>
      <c r="V25" s="476"/>
      <c r="W25" s="476"/>
      <c r="X25" s="476"/>
      <c r="Y25" s="474"/>
      <c r="Z25" s="476"/>
      <c r="AA25" s="477"/>
      <c r="AB25" s="476"/>
    </row>
    <row r="26" spans="2:28">
      <c r="B26" t="s">
        <v>370</v>
      </c>
      <c r="C26" s="474"/>
      <c r="D26" s="474"/>
      <c r="E26" s="476"/>
      <c r="F26" s="476"/>
      <c r="G26" s="476"/>
      <c r="H26" s="476"/>
      <c r="I26" s="476"/>
      <c r="J26" s="476"/>
      <c r="K26" s="476"/>
      <c r="L26" s="476"/>
      <c r="M26" s="476"/>
      <c r="N26" s="476"/>
      <c r="O26" s="476"/>
      <c r="P26" s="476"/>
      <c r="Q26" s="476"/>
      <c r="R26" s="476"/>
      <c r="S26" s="476"/>
      <c r="T26" s="476"/>
      <c r="U26" s="476"/>
      <c r="V26" s="476"/>
      <c r="W26" s="476"/>
      <c r="X26" s="476"/>
      <c r="Y26" s="474"/>
      <c r="Z26" s="476"/>
      <c r="AA26" s="477"/>
      <c r="AB26" s="476"/>
    </row>
    <row r="27" spans="2:28">
      <c r="C27" s="474"/>
      <c r="D27" s="474"/>
      <c r="E27" s="476"/>
      <c r="F27" s="476"/>
      <c r="G27" s="476"/>
      <c r="H27" s="476"/>
      <c r="I27" s="476"/>
      <c r="J27" s="476"/>
      <c r="K27" s="476"/>
      <c r="L27" s="476"/>
      <c r="M27" s="476"/>
      <c r="N27" s="476"/>
      <c r="O27" s="476"/>
      <c r="P27" s="476"/>
      <c r="Q27" s="476"/>
      <c r="R27" s="476"/>
      <c r="S27" s="476"/>
      <c r="T27" s="476"/>
      <c r="U27" s="476"/>
      <c r="V27" s="476"/>
      <c r="W27" s="476"/>
      <c r="X27" s="476"/>
      <c r="Y27" s="474"/>
      <c r="Z27" s="476"/>
      <c r="AA27" s="477"/>
      <c r="AB27" s="476"/>
    </row>
    <row r="28" spans="2:28">
      <c r="B28" t="s">
        <v>371</v>
      </c>
      <c r="C28" s="474"/>
      <c r="D28" s="474"/>
      <c r="E28" s="474"/>
      <c r="F28" s="474"/>
      <c r="G28" s="474"/>
      <c r="H28" s="474"/>
      <c r="I28" s="474"/>
      <c r="J28" s="474"/>
      <c r="K28" s="474"/>
      <c r="L28" s="474"/>
      <c r="M28" s="474"/>
      <c r="N28" s="474"/>
      <c r="O28" s="474"/>
      <c r="P28" s="474"/>
      <c r="Q28" s="476"/>
      <c r="R28" s="474"/>
      <c r="S28" s="474"/>
      <c r="T28" s="474"/>
      <c r="U28" s="474"/>
      <c r="V28" s="476"/>
      <c r="W28" s="474"/>
      <c r="X28" s="474"/>
      <c r="Y28" s="474"/>
      <c r="Z28" s="476"/>
      <c r="AA28" s="479"/>
      <c r="AB28" s="476"/>
    </row>
    <row r="29" spans="2:28">
      <c r="B29" s="463" t="s">
        <v>372</v>
      </c>
      <c r="C29" s="480"/>
      <c r="D29" s="480"/>
      <c r="E29" s="480"/>
      <c r="F29" s="480"/>
      <c r="G29" s="474"/>
      <c r="H29" s="474"/>
      <c r="I29" s="474"/>
      <c r="J29" s="474"/>
      <c r="K29" s="474"/>
      <c r="L29" s="480"/>
      <c r="M29" s="480"/>
      <c r="N29" s="480"/>
      <c r="O29" s="480"/>
      <c r="P29" s="480"/>
      <c r="Q29" s="480"/>
      <c r="R29" s="480"/>
      <c r="S29" s="480"/>
      <c r="T29" s="480"/>
      <c r="U29" s="480"/>
      <c r="V29" s="480"/>
      <c r="W29" s="474"/>
      <c r="X29" s="474"/>
      <c r="Y29" s="474"/>
      <c r="Z29" s="474"/>
      <c r="AA29" s="474"/>
      <c r="AB29" s="480"/>
    </row>
    <row r="30" spans="2:28">
      <c r="C30" s="480"/>
      <c r="D30" s="480"/>
      <c r="E30" s="480"/>
      <c r="F30" s="480"/>
      <c r="G30" s="475"/>
      <c r="H30" s="481"/>
      <c r="I30" s="481"/>
      <c r="J30" s="481"/>
      <c r="K30" s="482"/>
      <c r="L30" s="480"/>
      <c r="M30" s="480"/>
      <c r="N30" s="480"/>
      <c r="O30" s="480"/>
      <c r="P30" s="480"/>
      <c r="Q30" s="480"/>
      <c r="R30" s="480"/>
      <c r="S30" s="480"/>
      <c r="T30" s="480"/>
      <c r="U30" s="480"/>
      <c r="V30" s="480"/>
      <c r="W30" s="475"/>
      <c r="X30" s="481"/>
      <c r="Y30" s="481"/>
      <c r="Z30" s="481"/>
      <c r="AA30" s="482"/>
      <c r="AB30" s="480"/>
    </row>
    <row r="31" spans="2:28">
      <c r="B31" s="463" t="s">
        <v>362</v>
      </c>
      <c r="C31" s="480"/>
      <c r="D31" s="480"/>
      <c r="E31" s="480"/>
      <c r="F31" s="480"/>
      <c r="G31" s="475"/>
      <c r="H31" s="481"/>
      <c r="I31" s="481"/>
      <c r="J31" s="481"/>
      <c r="K31" s="482"/>
      <c r="L31" s="480"/>
      <c r="M31" s="480"/>
      <c r="N31" s="480"/>
      <c r="O31" s="480"/>
      <c r="P31" s="480"/>
      <c r="Q31" s="480"/>
      <c r="R31" s="480"/>
      <c r="S31" s="480"/>
      <c r="T31" s="480"/>
      <c r="U31" s="480"/>
      <c r="V31" s="480"/>
      <c r="W31" s="475"/>
      <c r="X31" s="481"/>
      <c r="Y31" s="481"/>
      <c r="Z31" s="481"/>
      <c r="AA31" s="482"/>
      <c r="AB31" s="480"/>
    </row>
    <row r="32" spans="2:28">
      <c r="B32" t="s">
        <v>373</v>
      </c>
      <c r="C32" s="480"/>
      <c r="D32" s="480"/>
      <c r="E32" s="480"/>
      <c r="F32" s="480"/>
      <c r="G32" s="475"/>
      <c r="H32" s="481"/>
      <c r="I32" s="481"/>
      <c r="J32" s="481"/>
      <c r="K32" s="482"/>
      <c r="L32" s="480"/>
      <c r="M32" s="480"/>
      <c r="N32" s="480"/>
      <c r="O32" s="480"/>
      <c r="P32" s="480"/>
      <c r="Q32" s="480"/>
      <c r="R32" s="480"/>
      <c r="S32" s="480"/>
      <c r="T32" s="480"/>
      <c r="U32" s="480"/>
      <c r="V32" s="480"/>
      <c r="W32" s="475"/>
      <c r="X32" s="481"/>
      <c r="Y32" s="481"/>
      <c r="Z32" s="481"/>
      <c r="AA32" s="482"/>
      <c r="AB32" s="480"/>
    </row>
    <row r="33" spans="2:28">
      <c r="B33" t="s">
        <v>374</v>
      </c>
      <c r="C33" s="480"/>
      <c r="D33" s="480"/>
      <c r="E33" s="480"/>
      <c r="F33" s="480"/>
      <c r="G33" s="475"/>
      <c r="H33" s="481"/>
      <c r="I33" s="481"/>
      <c r="J33" s="481"/>
      <c r="K33" s="482"/>
      <c r="L33" s="480"/>
      <c r="M33" s="480"/>
      <c r="N33" s="480"/>
      <c r="O33" s="480"/>
      <c r="P33" s="480"/>
      <c r="Q33" s="480"/>
      <c r="R33" s="480"/>
      <c r="S33" s="480"/>
      <c r="T33" s="480"/>
      <c r="U33" s="480"/>
      <c r="V33" s="480"/>
      <c r="W33" s="475"/>
      <c r="X33" s="481"/>
      <c r="Y33" s="481"/>
      <c r="Z33" s="481"/>
      <c r="AA33" s="482"/>
      <c r="AB33" s="480"/>
    </row>
    <row r="34" spans="2:28">
      <c r="B34" t="s">
        <v>375</v>
      </c>
      <c r="C34" s="480"/>
      <c r="D34" s="480"/>
      <c r="E34" s="480"/>
      <c r="F34" s="480"/>
      <c r="G34" s="475"/>
      <c r="H34" s="481"/>
      <c r="I34" s="481"/>
      <c r="J34" s="481"/>
      <c r="K34" s="483"/>
      <c r="L34" s="480"/>
      <c r="M34" s="480"/>
      <c r="N34" s="480"/>
      <c r="O34" s="480"/>
      <c r="P34" s="480"/>
      <c r="Q34" s="480"/>
      <c r="R34" s="480"/>
      <c r="S34" s="480"/>
      <c r="T34" s="480"/>
      <c r="U34" s="480"/>
      <c r="V34" s="480"/>
      <c r="W34" s="475"/>
      <c r="X34" s="481"/>
      <c r="Y34" s="481"/>
      <c r="Z34" s="481"/>
      <c r="AA34" s="483"/>
      <c r="AB34" s="480"/>
    </row>
    <row r="35" spans="2:28">
      <c r="C35" s="480"/>
      <c r="D35" s="480"/>
      <c r="E35" s="480"/>
      <c r="F35" s="480"/>
      <c r="G35" s="475"/>
      <c r="H35" s="481"/>
      <c r="I35" s="481"/>
      <c r="J35" s="481"/>
      <c r="K35" s="482"/>
      <c r="L35" s="480"/>
      <c r="M35" s="480"/>
      <c r="N35" s="480"/>
      <c r="O35" s="480"/>
      <c r="P35" s="480"/>
      <c r="Q35" s="480"/>
      <c r="R35" s="480"/>
      <c r="S35" s="480"/>
      <c r="T35" s="480"/>
      <c r="U35" s="480"/>
      <c r="V35" s="480"/>
      <c r="W35" s="475"/>
      <c r="X35" s="481"/>
      <c r="Y35" s="481"/>
      <c r="Z35" s="481"/>
      <c r="AA35" s="482"/>
      <c r="AB35" s="480"/>
    </row>
    <row r="36" spans="2:28">
      <c r="C36" s="480"/>
      <c r="D36" s="480"/>
      <c r="E36" s="480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0"/>
      <c r="Q36" s="480"/>
      <c r="R36" s="480"/>
      <c r="S36" s="480"/>
      <c r="T36" s="480"/>
      <c r="U36" s="480"/>
      <c r="V36" s="480"/>
      <c r="W36" s="480"/>
      <c r="X36" s="480"/>
      <c r="Y36" s="480"/>
      <c r="Z36" s="480"/>
      <c r="AA36" s="480"/>
      <c r="AB36" s="480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FCAAD-45D9-40F1-ABD6-72A9EC584134}">
  <dimension ref="B2:AA24"/>
  <sheetViews>
    <sheetView workbookViewId="0">
      <selection activeCell="F22" sqref="F22"/>
    </sheetView>
  </sheetViews>
  <sheetFormatPr defaultRowHeight="14.5"/>
  <cols>
    <col min="1" max="1" width="1.453125" customWidth="1"/>
    <col min="22" max="22" width="12.1796875" customWidth="1"/>
    <col min="24" max="24" width="13.54296875" customWidth="1"/>
    <col min="25" max="25" width="13.81640625" customWidth="1"/>
    <col min="26" max="26" width="1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88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5</v>
      </c>
      <c r="D4" s="76">
        <v>6</v>
      </c>
      <c r="E4" s="77">
        <v>2</v>
      </c>
      <c r="F4" s="77"/>
      <c r="G4" s="66"/>
      <c r="H4" s="266">
        <v>2</v>
      </c>
      <c r="I4" s="289">
        <f>SUM(E4:H4)</f>
        <v>4</v>
      </c>
      <c r="J4" s="270">
        <v>2.6</v>
      </c>
      <c r="K4" s="66"/>
      <c r="L4" s="66"/>
      <c r="M4" s="66"/>
      <c r="N4" s="66"/>
      <c r="O4" s="266"/>
      <c r="P4" s="289">
        <f>SUM(J4:O4)</f>
        <v>2.6</v>
      </c>
      <c r="Q4" s="270"/>
      <c r="R4" s="66">
        <v>2</v>
      </c>
      <c r="S4" s="67"/>
      <c r="T4" s="277"/>
      <c r="U4" s="289">
        <f>SUM(Q4:T4)</f>
        <v>2</v>
      </c>
      <c r="V4" s="280">
        <v>2</v>
      </c>
      <c r="W4" s="68">
        <v>2</v>
      </c>
      <c r="X4" s="62">
        <v>5</v>
      </c>
      <c r="Y4" s="284">
        <f>SUM(I4+P4+U4+V4)</f>
        <v>10.6</v>
      </c>
      <c r="Z4" s="291">
        <f t="shared" ref="Z4:Z5" si="0">SUM(X4/Y4)</f>
        <v>0.47169811320754718</v>
      </c>
      <c r="AA4" s="327"/>
    </row>
    <row r="5" spans="2:27">
      <c r="B5" s="2">
        <v>2</v>
      </c>
      <c r="C5" s="43">
        <v>4</v>
      </c>
      <c r="D5" s="25">
        <v>4</v>
      </c>
      <c r="E5" s="3">
        <v>1</v>
      </c>
      <c r="F5" s="3"/>
      <c r="G5" s="4"/>
      <c r="H5" s="267"/>
      <c r="I5" s="289">
        <f t="shared" ref="I5:I12" si="1">SUM(E5:H5)</f>
        <v>1</v>
      </c>
      <c r="J5" s="271"/>
      <c r="K5" s="4"/>
      <c r="L5" s="4"/>
      <c r="M5" s="4"/>
      <c r="N5" s="4"/>
      <c r="O5" s="267"/>
      <c r="P5" s="289">
        <f t="shared" ref="P5:P13" si="2">SUM(J5:O5)</f>
        <v>0</v>
      </c>
      <c r="Q5" s="271">
        <v>1.5</v>
      </c>
      <c r="R5" s="4"/>
      <c r="S5" s="5"/>
      <c r="T5" s="278"/>
      <c r="U5" s="289">
        <f t="shared" ref="U5:U12" si="3">SUM(Q5:T5)</f>
        <v>1.5</v>
      </c>
      <c r="V5" s="281">
        <v>2</v>
      </c>
      <c r="W5" s="6">
        <v>2</v>
      </c>
      <c r="X5" s="43">
        <v>4</v>
      </c>
      <c r="Y5" s="284">
        <f t="shared" ref="Y5:Y13" si="4">SUM(I5+P5+U5+V5)</f>
        <v>4.5</v>
      </c>
      <c r="Z5" s="291">
        <f t="shared" si="0"/>
        <v>0.88888888888888884</v>
      </c>
      <c r="AA5" s="327">
        <v>1</v>
      </c>
    </row>
    <row r="6" spans="2:27">
      <c r="B6" s="2">
        <v>3</v>
      </c>
      <c r="C6" s="43">
        <v>4</v>
      </c>
      <c r="D6" s="458">
        <v>3</v>
      </c>
      <c r="E6" s="3">
        <v>1</v>
      </c>
      <c r="F6" s="3"/>
      <c r="G6" s="4"/>
      <c r="H6" s="267"/>
      <c r="I6" s="289">
        <f t="shared" si="1"/>
        <v>1</v>
      </c>
      <c r="J6" s="271"/>
      <c r="K6" s="4"/>
      <c r="L6" s="4"/>
      <c r="M6" s="4"/>
      <c r="N6" s="4"/>
      <c r="O6" s="267"/>
      <c r="P6" s="289">
        <f t="shared" si="2"/>
        <v>0</v>
      </c>
      <c r="Q6" s="271">
        <v>1.5</v>
      </c>
      <c r="R6" s="4"/>
      <c r="S6" s="456">
        <v>0</v>
      </c>
      <c r="T6" s="278"/>
      <c r="U6" s="289">
        <f t="shared" si="3"/>
        <v>1.5</v>
      </c>
      <c r="V6" s="457">
        <v>0</v>
      </c>
      <c r="W6" s="6">
        <v>2</v>
      </c>
      <c r="X6" s="43">
        <v>4</v>
      </c>
      <c r="Y6" s="284">
        <f t="shared" si="4"/>
        <v>2.5</v>
      </c>
      <c r="Z6" s="291">
        <f>SUM(X6/Y6)</f>
        <v>1.6</v>
      </c>
      <c r="AA6" s="327"/>
    </row>
    <row r="7" spans="2:27">
      <c r="B7" s="2">
        <v>4</v>
      </c>
      <c r="C7" s="43">
        <v>3</v>
      </c>
      <c r="D7" s="25">
        <v>4</v>
      </c>
      <c r="E7" s="3"/>
      <c r="F7" s="3"/>
      <c r="G7" s="4"/>
      <c r="H7" s="267"/>
      <c r="I7" s="289">
        <f t="shared" si="1"/>
        <v>0</v>
      </c>
      <c r="J7" s="271"/>
      <c r="K7" s="4">
        <v>2.4</v>
      </c>
      <c r="L7" s="4"/>
      <c r="M7" s="4"/>
      <c r="N7" s="4"/>
      <c r="O7" s="267"/>
      <c r="P7" s="289">
        <f t="shared" si="2"/>
        <v>2.4</v>
      </c>
      <c r="Q7" s="271"/>
      <c r="R7" s="4">
        <v>1.7</v>
      </c>
      <c r="S7" s="5"/>
      <c r="T7" s="278"/>
      <c r="U7" s="289">
        <f t="shared" si="3"/>
        <v>1.7</v>
      </c>
      <c r="V7" s="281">
        <v>2</v>
      </c>
      <c r="W7" s="6">
        <v>2</v>
      </c>
      <c r="X7" s="43">
        <v>3</v>
      </c>
      <c r="Y7" s="284">
        <f t="shared" si="4"/>
        <v>6.1</v>
      </c>
      <c r="Z7" s="291">
        <f t="shared" ref="Z7:Z13" si="5">SUM(X7/Y7)</f>
        <v>0.49180327868852464</v>
      </c>
      <c r="AA7" s="327"/>
    </row>
    <row r="8" spans="2:27">
      <c r="B8" s="2">
        <v>5</v>
      </c>
      <c r="C8" s="43">
        <v>4</v>
      </c>
      <c r="D8" s="25">
        <v>4</v>
      </c>
      <c r="E8" s="3">
        <v>2</v>
      </c>
      <c r="F8" s="3"/>
      <c r="G8" s="4"/>
      <c r="H8" s="267"/>
      <c r="I8" s="289">
        <f t="shared" si="1"/>
        <v>2</v>
      </c>
      <c r="J8" s="271"/>
      <c r="K8" s="4"/>
      <c r="L8" s="4"/>
      <c r="M8" s="4"/>
      <c r="N8" s="4">
        <v>1.8</v>
      </c>
      <c r="O8" s="267"/>
      <c r="P8" s="289">
        <f t="shared" si="2"/>
        <v>1.8</v>
      </c>
      <c r="Q8" s="271"/>
      <c r="R8" s="4"/>
      <c r="S8" s="5"/>
      <c r="T8" s="278"/>
      <c r="U8" s="289">
        <f t="shared" si="3"/>
        <v>0</v>
      </c>
      <c r="V8" s="281">
        <v>2</v>
      </c>
      <c r="W8" s="6">
        <v>2</v>
      </c>
      <c r="X8" s="43">
        <v>4</v>
      </c>
      <c r="Y8" s="284">
        <f t="shared" si="4"/>
        <v>5.8</v>
      </c>
      <c r="Z8" s="449">
        <f t="shared" si="5"/>
        <v>0.68965517241379315</v>
      </c>
      <c r="AA8" s="327">
        <v>1</v>
      </c>
    </row>
    <row r="9" spans="2:27">
      <c r="B9" s="2">
        <v>6</v>
      </c>
      <c r="C9" s="43">
        <v>4</v>
      </c>
      <c r="D9" s="25">
        <v>5</v>
      </c>
      <c r="E9" s="3">
        <v>1</v>
      </c>
      <c r="F9" s="3"/>
      <c r="G9" s="4"/>
      <c r="H9" s="267"/>
      <c r="I9" s="289">
        <f t="shared" si="1"/>
        <v>1</v>
      </c>
      <c r="J9" s="271">
        <v>2</v>
      </c>
      <c r="K9" s="4"/>
      <c r="L9" s="4"/>
      <c r="M9" s="4"/>
      <c r="N9" s="4"/>
      <c r="O9" s="267"/>
      <c r="P9" s="289">
        <f t="shared" si="2"/>
        <v>2</v>
      </c>
      <c r="Q9" s="271"/>
      <c r="R9" s="4"/>
      <c r="S9" s="5"/>
      <c r="T9" s="278">
        <v>1.8</v>
      </c>
      <c r="U9" s="289">
        <f t="shared" si="3"/>
        <v>1.8</v>
      </c>
      <c r="V9" s="281">
        <v>2</v>
      </c>
      <c r="W9" s="6">
        <v>2</v>
      </c>
      <c r="X9" s="43">
        <v>4</v>
      </c>
      <c r="Y9" s="284">
        <f t="shared" si="4"/>
        <v>6.8</v>
      </c>
      <c r="Z9" s="291">
        <f t="shared" si="5"/>
        <v>0.58823529411764708</v>
      </c>
      <c r="AA9" s="327"/>
    </row>
    <row r="10" spans="2:27">
      <c r="B10" s="2">
        <v>7</v>
      </c>
      <c r="C10" s="43">
        <v>4</v>
      </c>
      <c r="D10" s="25">
        <v>5</v>
      </c>
      <c r="E10" s="3">
        <v>1</v>
      </c>
      <c r="F10" s="3"/>
      <c r="G10" s="4"/>
      <c r="H10" s="267"/>
      <c r="I10" s="289">
        <f t="shared" si="1"/>
        <v>1</v>
      </c>
      <c r="J10" s="271">
        <v>2</v>
      </c>
      <c r="K10" s="4"/>
      <c r="L10" s="4"/>
      <c r="M10" s="4"/>
      <c r="N10" s="4"/>
      <c r="O10" s="267"/>
      <c r="P10" s="289">
        <f t="shared" si="2"/>
        <v>2</v>
      </c>
      <c r="Q10" s="271"/>
      <c r="R10" s="4"/>
      <c r="S10" s="5"/>
      <c r="T10" s="278">
        <v>2</v>
      </c>
      <c r="U10" s="289">
        <f t="shared" si="3"/>
        <v>2</v>
      </c>
      <c r="V10" s="281">
        <v>2</v>
      </c>
      <c r="W10" s="6">
        <v>2</v>
      </c>
      <c r="X10" s="43">
        <v>4</v>
      </c>
      <c r="Y10" s="284">
        <f t="shared" si="4"/>
        <v>7</v>
      </c>
      <c r="Z10" s="291">
        <f t="shared" si="5"/>
        <v>0.5714285714285714</v>
      </c>
      <c r="AA10" s="327"/>
    </row>
    <row r="11" spans="2:27">
      <c r="B11" s="2">
        <v>8</v>
      </c>
      <c r="C11" s="43">
        <v>3</v>
      </c>
      <c r="D11" s="25">
        <v>3</v>
      </c>
      <c r="E11" s="3"/>
      <c r="F11" s="3"/>
      <c r="G11" s="4"/>
      <c r="H11" s="267"/>
      <c r="I11" s="289">
        <f t="shared" si="1"/>
        <v>0</v>
      </c>
      <c r="J11" s="271"/>
      <c r="K11" s="4"/>
      <c r="L11" s="4"/>
      <c r="M11" s="4"/>
      <c r="N11" s="4">
        <v>1</v>
      </c>
      <c r="O11" s="267"/>
      <c r="P11" s="289">
        <f t="shared" si="2"/>
        <v>1</v>
      </c>
      <c r="Q11" s="271"/>
      <c r="R11" s="4"/>
      <c r="S11" s="5"/>
      <c r="T11" s="278"/>
      <c r="U11" s="289">
        <f t="shared" si="3"/>
        <v>0</v>
      </c>
      <c r="V11" s="281">
        <v>2</v>
      </c>
      <c r="W11" s="6">
        <v>2</v>
      </c>
      <c r="X11" s="43">
        <v>3</v>
      </c>
      <c r="Y11" s="284">
        <f t="shared" si="4"/>
        <v>3</v>
      </c>
      <c r="Z11" s="291">
        <f t="shared" si="5"/>
        <v>1</v>
      </c>
      <c r="AA11" s="327">
        <v>1</v>
      </c>
    </row>
    <row r="12" spans="2:27" ht="15" thickBot="1">
      <c r="B12" s="158">
        <v>9</v>
      </c>
      <c r="C12" s="61">
        <v>5</v>
      </c>
      <c r="D12" s="159">
        <v>5</v>
      </c>
      <c r="E12" s="160">
        <v>1</v>
      </c>
      <c r="F12" s="160">
        <v>1</v>
      </c>
      <c r="G12" s="161"/>
      <c r="H12" s="268"/>
      <c r="I12" s="294">
        <f t="shared" si="1"/>
        <v>2</v>
      </c>
      <c r="J12" s="272"/>
      <c r="K12" s="161"/>
      <c r="L12" s="161"/>
      <c r="M12" s="161"/>
      <c r="N12" s="161"/>
      <c r="O12" s="268"/>
      <c r="P12" s="294">
        <f t="shared" si="2"/>
        <v>0</v>
      </c>
      <c r="Q12" s="272">
        <v>1.5</v>
      </c>
      <c r="R12" s="161"/>
      <c r="S12" s="162"/>
      <c r="T12" s="279"/>
      <c r="U12" s="289">
        <f t="shared" si="3"/>
        <v>1.5</v>
      </c>
      <c r="V12" s="282">
        <v>2</v>
      </c>
      <c r="W12" s="163">
        <v>2</v>
      </c>
      <c r="X12" s="61">
        <v>5</v>
      </c>
      <c r="Y12" s="295">
        <f t="shared" si="4"/>
        <v>5.5</v>
      </c>
      <c r="Z12" s="296">
        <f t="shared" si="5"/>
        <v>0.90909090909090906</v>
      </c>
      <c r="AA12" s="327">
        <v>1</v>
      </c>
    </row>
    <row r="13" spans="2:27" ht="15" thickBot="1">
      <c r="B13" s="37" t="s">
        <v>20</v>
      </c>
      <c r="C13" s="38">
        <f>SUM(C4:C12)</f>
        <v>36</v>
      </c>
      <c r="D13" s="38">
        <f>SUM(D4:D12)</f>
        <v>39</v>
      </c>
      <c r="E13" s="38">
        <f t="shared" ref="E13:M13" si="6">SUM(E4:E12)</f>
        <v>9</v>
      </c>
      <c r="F13" s="38">
        <f t="shared" si="6"/>
        <v>1</v>
      </c>
      <c r="G13" s="38">
        <f t="shared" si="6"/>
        <v>0</v>
      </c>
      <c r="H13" s="38">
        <f t="shared" si="6"/>
        <v>2</v>
      </c>
      <c r="I13" s="288">
        <f>SUM(I4:I12)</f>
        <v>12</v>
      </c>
      <c r="J13" s="38">
        <f t="shared" si="6"/>
        <v>6.6</v>
      </c>
      <c r="K13" s="38">
        <f t="shared" si="6"/>
        <v>2.4</v>
      </c>
      <c r="L13" s="38">
        <f t="shared" si="6"/>
        <v>0</v>
      </c>
      <c r="M13" s="38">
        <f t="shared" si="6"/>
        <v>0</v>
      </c>
      <c r="N13" s="38">
        <f>SUM(N4:N12)</f>
        <v>2.8</v>
      </c>
      <c r="O13" s="38">
        <f t="shared" ref="O13:T13" si="7">SUM(O4:O12)</f>
        <v>0</v>
      </c>
      <c r="P13" s="297">
        <f t="shared" si="2"/>
        <v>11.8</v>
      </c>
      <c r="Q13" s="38">
        <f t="shared" si="7"/>
        <v>4.5</v>
      </c>
      <c r="R13" s="38">
        <f t="shared" si="7"/>
        <v>3.7</v>
      </c>
      <c r="S13" s="38">
        <f t="shared" si="7"/>
        <v>0</v>
      </c>
      <c r="T13" s="38">
        <f t="shared" si="7"/>
        <v>3.8</v>
      </c>
      <c r="U13" s="297">
        <f t="shared" ref="U13" si="8">SUM(Q13:T13)</f>
        <v>12</v>
      </c>
      <c r="V13" s="38">
        <f>SUM(V4:V12)</f>
        <v>16</v>
      </c>
      <c r="W13" s="38">
        <f>SUM(W4:W12)</f>
        <v>18</v>
      </c>
      <c r="X13" s="38">
        <f>SUM(X4:X12)</f>
        <v>36</v>
      </c>
      <c r="Y13" s="252">
        <f t="shared" si="4"/>
        <v>51.8</v>
      </c>
      <c r="Z13" s="293">
        <f t="shared" si="5"/>
        <v>0.69498069498069504</v>
      </c>
      <c r="AA13" s="328">
        <f>SUM(AA4:AA12)</f>
        <v>4</v>
      </c>
    </row>
    <row r="14" spans="2:27" ht="15" thickBot="1">
      <c r="B14" s="15"/>
      <c r="C14" s="16"/>
      <c r="D14" s="16"/>
      <c r="E14" s="195">
        <v>7</v>
      </c>
      <c r="F14" s="17">
        <v>1</v>
      </c>
      <c r="G14" s="17">
        <v>0</v>
      </c>
      <c r="H14" s="17">
        <v>1</v>
      </c>
      <c r="I14" s="290">
        <v>11</v>
      </c>
      <c r="J14" s="17">
        <v>3</v>
      </c>
      <c r="K14" s="17">
        <v>1</v>
      </c>
      <c r="L14" s="17"/>
      <c r="M14" s="17"/>
      <c r="N14" s="17">
        <v>2</v>
      </c>
      <c r="O14" s="17"/>
      <c r="P14" s="290">
        <v>6</v>
      </c>
      <c r="Q14" s="17">
        <v>3</v>
      </c>
      <c r="R14" s="17">
        <v>2</v>
      </c>
      <c r="S14" s="17">
        <v>1</v>
      </c>
      <c r="T14" s="17">
        <v>2</v>
      </c>
      <c r="U14" s="290">
        <f>SUM(Q14:T14)</f>
        <v>8</v>
      </c>
      <c r="V14" s="17">
        <v>9</v>
      </c>
      <c r="W14" s="17"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T15" si="9">SUM(E14/E13)</f>
        <v>0.77777777777777779</v>
      </c>
      <c r="F15" s="94">
        <f t="shared" si="9"/>
        <v>1</v>
      </c>
      <c r="G15" s="94">
        <v>0</v>
      </c>
      <c r="H15" s="94">
        <f t="shared" si="9"/>
        <v>0.5</v>
      </c>
      <c r="I15" s="299">
        <f>SUM(E15:H15)/3</f>
        <v>0.75925925925925919</v>
      </c>
      <c r="J15" s="152">
        <f>SUM(J14/J13)</f>
        <v>0.45454545454545459</v>
      </c>
      <c r="K15" s="152">
        <f>SUM(K14/K13)</f>
        <v>0.41666666666666669</v>
      </c>
      <c r="L15" s="152">
        <v>0</v>
      </c>
      <c r="M15" s="152">
        <v>0</v>
      </c>
      <c r="N15" s="152">
        <f t="shared" ref="N15" si="10">SUM(N14/N13)</f>
        <v>0.7142857142857143</v>
      </c>
      <c r="O15" s="152">
        <v>0</v>
      </c>
      <c r="P15" s="299">
        <f>SUM(J15:O15)/3</f>
        <v>0.52849927849927847</v>
      </c>
      <c r="Q15" s="152">
        <f t="shared" si="9"/>
        <v>0.66666666666666663</v>
      </c>
      <c r="R15" s="152">
        <f t="shared" si="9"/>
        <v>0.54054054054054046</v>
      </c>
      <c r="S15" s="152">
        <v>0</v>
      </c>
      <c r="T15" s="152">
        <f t="shared" si="9"/>
        <v>0.52631578947368418</v>
      </c>
      <c r="U15" s="299">
        <f>SUM(Q15:T150)/3</f>
        <v>0.5778409988936305</v>
      </c>
      <c r="V15" s="31">
        <f>SUM(V13/V14)</f>
        <v>1.7777777777777777</v>
      </c>
      <c r="W15" s="261">
        <f>SUM(W14/W13)</f>
        <v>1</v>
      </c>
      <c r="X15" s="183">
        <f>SUM(I15+P15+U15)/3</f>
        <v>0.62186651221738931</v>
      </c>
      <c r="Y15" s="29" t="s">
        <v>35</v>
      </c>
      <c r="Z15" s="293">
        <v>0.66059999999999997</v>
      </c>
      <c r="AA15" s="440">
        <f>SUM(AA13/AA14)</f>
        <v>0.44444444444444442</v>
      </c>
    </row>
    <row r="17" spans="4:20" ht="15" thickBot="1"/>
    <row r="18" spans="4:20" ht="15" thickBot="1">
      <c r="P18" s="37" t="s">
        <v>54</v>
      </c>
      <c r="Q18" s="38" t="s">
        <v>158</v>
      </c>
      <c r="R18" s="38" t="s">
        <v>110</v>
      </c>
      <c r="S18" s="401" t="s">
        <v>171</v>
      </c>
      <c r="T18" s="444" t="s">
        <v>17</v>
      </c>
    </row>
    <row r="19" spans="4:20">
      <c r="P19" s="437" t="s">
        <v>187</v>
      </c>
      <c r="Q19" s="402" t="s">
        <v>172</v>
      </c>
      <c r="R19" s="402" t="s">
        <v>161</v>
      </c>
      <c r="S19" s="403" t="s">
        <v>164</v>
      </c>
      <c r="T19" s="445" t="s">
        <v>173</v>
      </c>
    </row>
    <row r="20" spans="4:20">
      <c r="D20">
        <f>SUM(E4+E12)</f>
        <v>3</v>
      </c>
      <c r="P20" s="438" t="s">
        <v>188</v>
      </c>
      <c r="Q20" s="402" t="s">
        <v>159</v>
      </c>
      <c r="R20" s="402" t="s">
        <v>162</v>
      </c>
      <c r="S20" s="403" t="s">
        <v>166</v>
      </c>
      <c r="T20" s="445" t="s">
        <v>174</v>
      </c>
    </row>
    <row r="21" spans="4:20">
      <c r="P21" s="438" t="s">
        <v>189</v>
      </c>
      <c r="Q21" s="402" t="s">
        <v>45</v>
      </c>
      <c r="R21" s="402" t="s">
        <v>165</v>
      </c>
      <c r="S21" s="403" t="s">
        <v>167</v>
      </c>
      <c r="T21" s="445"/>
    </row>
    <row r="22" spans="4:20">
      <c r="P22" s="438" t="s">
        <v>190</v>
      </c>
      <c r="Q22" s="402" t="s">
        <v>160</v>
      </c>
      <c r="R22" s="402" t="s">
        <v>163</v>
      </c>
      <c r="S22" s="403" t="s">
        <v>168</v>
      </c>
      <c r="T22" s="445" t="s">
        <v>175</v>
      </c>
    </row>
    <row r="23" spans="4:20">
      <c r="P23" s="438" t="s">
        <v>191</v>
      </c>
      <c r="Q23" s="402" t="s">
        <v>88</v>
      </c>
      <c r="R23" s="402" t="s">
        <v>88</v>
      </c>
      <c r="S23" s="403" t="s">
        <v>169</v>
      </c>
      <c r="T23" s="446"/>
    </row>
    <row r="24" spans="4:20" ht="15" thickBot="1">
      <c r="P24" s="439" t="s">
        <v>192</v>
      </c>
      <c r="Q24" s="404" t="s">
        <v>91</v>
      </c>
      <c r="R24" s="404" t="s">
        <v>91</v>
      </c>
      <c r="S24" s="405" t="s">
        <v>170</v>
      </c>
      <c r="T24" s="447" t="s">
        <v>176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14BA0-C08C-4635-8CD0-5B5E9BCB19D5}">
  <dimension ref="B2:AA86"/>
  <sheetViews>
    <sheetView topLeftCell="A9" workbookViewId="0">
      <selection activeCell="H22" sqref="H22"/>
    </sheetView>
  </sheetViews>
  <sheetFormatPr defaultRowHeight="14.5"/>
  <cols>
    <col min="1" max="1" width="2" customWidth="1"/>
    <col min="6" max="6" width="7.453125" customWidth="1"/>
    <col min="7" max="7" width="7.54296875" customWidth="1"/>
    <col min="8" max="8" width="7.1796875" customWidth="1"/>
    <col min="10" max="10" width="6.81640625" customWidth="1"/>
    <col min="11" max="11" width="7.453125" customWidth="1"/>
    <col min="12" max="12" width="6.453125" customWidth="1"/>
    <col min="13" max="13" width="6.81640625" customWidth="1"/>
    <col min="14" max="14" width="6.54296875" customWidth="1"/>
    <col min="15" max="15" width="6.1796875" customWidth="1"/>
    <col min="18" max="18" width="7.1796875" customWidth="1"/>
    <col min="19" max="20" width="7.453125" customWidth="1"/>
    <col min="22" max="22" width="11.1796875" customWidth="1"/>
    <col min="24" max="25" width="13.54296875" customWidth="1"/>
    <col min="26" max="26" width="13.81640625" customWidth="1"/>
    <col min="27" max="27" width="10.2695312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88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>
        <v>5</v>
      </c>
      <c r="E4" s="77">
        <v>1</v>
      </c>
      <c r="F4" s="77"/>
      <c r="G4" s="66"/>
      <c r="H4" s="266"/>
      <c r="I4" s="289">
        <f>SUM(E4:H4)</f>
        <v>1</v>
      </c>
      <c r="J4" s="270"/>
      <c r="K4" s="66"/>
      <c r="L4" s="66"/>
      <c r="M4" s="66"/>
      <c r="N4" s="66">
        <v>1.8</v>
      </c>
      <c r="O4" s="266"/>
      <c r="P4" s="289">
        <f>SUM(J4:O4)</f>
        <v>1.8</v>
      </c>
      <c r="Q4" s="270"/>
      <c r="R4" s="66"/>
      <c r="S4" s="67">
        <v>1.7</v>
      </c>
      <c r="T4" s="277"/>
      <c r="U4" s="289">
        <f>SUM(Q4:T4)</f>
        <v>1.7</v>
      </c>
      <c r="V4" s="280">
        <v>2</v>
      </c>
      <c r="W4" s="68">
        <v>2</v>
      </c>
      <c r="X4" s="62">
        <v>4</v>
      </c>
      <c r="Y4" s="284">
        <f>SUM(I4+P4+U4+V4)</f>
        <v>6.5</v>
      </c>
      <c r="Z4" s="291">
        <f t="shared" ref="Z4:Z5" si="0">SUM(X4/Y4)</f>
        <v>0.61538461538461542</v>
      </c>
      <c r="AA4" s="327"/>
    </row>
    <row r="5" spans="2:27">
      <c r="B5" s="2">
        <v>2</v>
      </c>
      <c r="C5" s="43">
        <v>3</v>
      </c>
      <c r="D5" s="25">
        <v>3</v>
      </c>
      <c r="E5" s="3"/>
      <c r="F5" s="3"/>
      <c r="G5" s="4"/>
      <c r="H5" s="267"/>
      <c r="I5" s="289">
        <f t="shared" ref="I5:I12" si="1">SUM(E5:H5)</f>
        <v>0</v>
      </c>
      <c r="J5" s="271">
        <v>1</v>
      </c>
      <c r="K5" s="4"/>
      <c r="L5" s="4"/>
      <c r="M5" s="4"/>
      <c r="N5" s="4"/>
      <c r="O5" s="267"/>
      <c r="P5" s="289">
        <f t="shared" ref="P5:P13" si="2">SUM(J5:O5)</f>
        <v>1</v>
      </c>
      <c r="Q5" s="271"/>
      <c r="R5" s="4"/>
      <c r="S5" s="5"/>
      <c r="T5" s="278"/>
      <c r="U5" s="289">
        <f t="shared" ref="U5:U13" si="3">SUM(Q5:T5)</f>
        <v>0</v>
      </c>
      <c r="V5" s="281">
        <v>2</v>
      </c>
      <c r="W5" s="6">
        <v>2</v>
      </c>
      <c r="X5" s="43">
        <v>3</v>
      </c>
      <c r="Y5" s="284">
        <f t="shared" ref="Y5:Y12" si="4">SUM(I5+P5+U5+V5)</f>
        <v>3</v>
      </c>
      <c r="Z5" s="291">
        <f t="shared" si="0"/>
        <v>1</v>
      </c>
      <c r="AA5" s="327">
        <v>1</v>
      </c>
    </row>
    <row r="6" spans="2:27">
      <c r="B6" s="2">
        <v>3</v>
      </c>
      <c r="C6" s="43">
        <v>5</v>
      </c>
      <c r="D6" s="25">
        <v>5</v>
      </c>
      <c r="E6" s="3">
        <v>1</v>
      </c>
      <c r="F6" s="3">
        <v>1</v>
      </c>
      <c r="G6" s="4"/>
      <c r="H6" s="267"/>
      <c r="I6" s="289">
        <f t="shared" si="1"/>
        <v>2</v>
      </c>
      <c r="J6" s="271"/>
      <c r="K6" s="4"/>
      <c r="L6" s="4"/>
      <c r="M6" s="4"/>
      <c r="N6" s="4"/>
      <c r="O6" s="267"/>
      <c r="P6" s="289">
        <f t="shared" si="2"/>
        <v>0</v>
      </c>
      <c r="Q6" s="271"/>
      <c r="R6" s="4"/>
      <c r="S6" s="5">
        <v>2.5</v>
      </c>
      <c r="T6" s="278"/>
      <c r="U6" s="289">
        <f t="shared" si="3"/>
        <v>2.5</v>
      </c>
      <c r="V6" s="281">
        <v>2</v>
      </c>
      <c r="W6" s="6">
        <v>2</v>
      </c>
      <c r="X6" s="43">
        <v>5</v>
      </c>
      <c r="Y6" s="284">
        <f t="shared" si="4"/>
        <v>6.5</v>
      </c>
      <c r="Z6" s="291">
        <f>SUM(X6/Y6)</f>
        <v>0.76923076923076927</v>
      </c>
      <c r="AA6" s="327">
        <v>1</v>
      </c>
    </row>
    <row r="7" spans="2:27">
      <c r="B7" s="2">
        <v>4</v>
      </c>
      <c r="C7" s="43">
        <v>4</v>
      </c>
      <c r="D7" s="25">
        <v>5</v>
      </c>
      <c r="E7" s="3">
        <v>2.2000000000000002</v>
      </c>
      <c r="F7" s="3"/>
      <c r="G7" s="4"/>
      <c r="H7" s="267"/>
      <c r="I7" s="289">
        <f t="shared" si="1"/>
        <v>2.2000000000000002</v>
      </c>
      <c r="J7" s="271"/>
      <c r="K7" s="4">
        <v>1.9</v>
      </c>
      <c r="L7" s="4"/>
      <c r="M7" s="4"/>
      <c r="N7" s="4"/>
      <c r="O7" s="267"/>
      <c r="P7" s="289">
        <f t="shared" si="2"/>
        <v>1.9</v>
      </c>
      <c r="Q7" s="271"/>
      <c r="R7" s="4"/>
      <c r="S7" s="5">
        <v>2.2999999999999998</v>
      </c>
      <c r="T7" s="278"/>
      <c r="U7" s="289">
        <f t="shared" si="3"/>
        <v>2.2999999999999998</v>
      </c>
      <c r="V7" s="281">
        <v>2</v>
      </c>
      <c r="W7" s="6">
        <v>2</v>
      </c>
      <c r="X7" s="43">
        <v>4</v>
      </c>
      <c r="Y7" s="284">
        <f t="shared" si="4"/>
        <v>8.3999999999999986</v>
      </c>
      <c r="Z7" s="448">
        <f t="shared" ref="Z7:Z13" si="5">SUM(X7/Y7)</f>
        <v>0.47619047619047628</v>
      </c>
      <c r="AA7" s="327"/>
    </row>
    <row r="8" spans="2:27">
      <c r="B8" s="2">
        <v>5</v>
      </c>
      <c r="C8" s="43">
        <v>4</v>
      </c>
      <c r="D8" s="25">
        <v>5</v>
      </c>
      <c r="E8" s="3">
        <v>1</v>
      </c>
      <c r="F8" s="3"/>
      <c r="G8" s="4"/>
      <c r="H8" s="267"/>
      <c r="I8" s="289">
        <f t="shared" si="1"/>
        <v>1</v>
      </c>
      <c r="J8" s="271"/>
      <c r="K8" s="4"/>
      <c r="L8" s="4"/>
      <c r="M8" s="4"/>
      <c r="N8" s="4"/>
      <c r="O8" s="267">
        <v>2</v>
      </c>
      <c r="P8" s="289">
        <f t="shared" si="2"/>
        <v>2</v>
      </c>
      <c r="Q8" s="271"/>
      <c r="R8" s="4"/>
      <c r="S8" s="5">
        <v>2.5</v>
      </c>
      <c r="T8" s="278"/>
      <c r="U8" s="289">
        <f t="shared" si="3"/>
        <v>2.5</v>
      </c>
      <c r="V8" s="281">
        <v>2</v>
      </c>
      <c r="W8" s="6">
        <v>2</v>
      </c>
      <c r="X8" s="43">
        <v>4</v>
      </c>
      <c r="Y8" s="284">
        <f t="shared" si="4"/>
        <v>7.5</v>
      </c>
      <c r="Z8" s="300">
        <f t="shared" si="5"/>
        <v>0.53333333333333333</v>
      </c>
      <c r="AA8" s="327"/>
    </row>
    <row r="9" spans="2:27">
      <c r="B9" s="2">
        <v>6</v>
      </c>
      <c r="C9" s="43">
        <v>3</v>
      </c>
      <c r="D9" s="25">
        <v>3</v>
      </c>
      <c r="E9" s="3"/>
      <c r="F9" s="3"/>
      <c r="G9" s="4"/>
      <c r="H9" s="267"/>
      <c r="I9" s="289">
        <f t="shared" si="1"/>
        <v>0</v>
      </c>
      <c r="J9" s="271"/>
      <c r="K9" s="4"/>
      <c r="L9" s="4"/>
      <c r="M9" s="4"/>
      <c r="N9" s="4">
        <v>1</v>
      </c>
      <c r="O9" s="267"/>
      <c r="P9" s="289">
        <f t="shared" si="2"/>
        <v>1</v>
      </c>
      <c r="Q9" s="271"/>
      <c r="R9" s="4"/>
      <c r="S9" s="5"/>
      <c r="T9" s="278"/>
      <c r="U9" s="289">
        <f t="shared" si="3"/>
        <v>0</v>
      </c>
      <c r="V9" s="281">
        <v>2</v>
      </c>
      <c r="W9" s="6">
        <v>2</v>
      </c>
      <c r="X9" s="43">
        <v>3</v>
      </c>
      <c r="Y9" s="284">
        <f t="shared" si="4"/>
        <v>3</v>
      </c>
      <c r="Z9" s="291">
        <f t="shared" si="5"/>
        <v>1</v>
      </c>
      <c r="AA9" s="327">
        <v>1</v>
      </c>
    </row>
    <row r="10" spans="2:27">
      <c r="B10" s="2">
        <v>7</v>
      </c>
      <c r="C10" s="43">
        <v>4</v>
      </c>
      <c r="D10" s="25">
        <v>5</v>
      </c>
      <c r="E10" s="3">
        <v>1</v>
      </c>
      <c r="F10" s="3"/>
      <c r="G10" s="4"/>
      <c r="H10" s="267"/>
      <c r="I10" s="289">
        <f t="shared" si="1"/>
        <v>1</v>
      </c>
      <c r="J10" s="271"/>
      <c r="K10" s="4"/>
      <c r="L10" s="4"/>
      <c r="M10" s="4"/>
      <c r="N10" s="4"/>
      <c r="O10" s="267">
        <v>2</v>
      </c>
      <c r="P10" s="289">
        <f t="shared" si="2"/>
        <v>2</v>
      </c>
      <c r="Q10" s="271"/>
      <c r="R10" s="4"/>
      <c r="S10" s="5">
        <v>2.4</v>
      </c>
      <c r="T10" s="278"/>
      <c r="U10" s="289">
        <f t="shared" si="3"/>
        <v>2.4</v>
      </c>
      <c r="V10" s="281">
        <v>2</v>
      </c>
      <c r="W10" s="6">
        <v>2</v>
      </c>
      <c r="X10" s="43">
        <v>4</v>
      </c>
      <c r="Y10" s="284">
        <f t="shared" si="4"/>
        <v>7.4</v>
      </c>
      <c r="Z10" s="291">
        <f t="shared" si="5"/>
        <v>0.54054054054054046</v>
      </c>
      <c r="AA10" s="327"/>
    </row>
    <row r="11" spans="2:27">
      <c r="B11" s="2">
        <v>8</v>
      </c>
      <c r="C11" s="43">
        <v>4</v>
      </c>
      <c r="D11" s="25">
        <v>4</v>
      </c>
      <c r="E11" s="3">
        <v>1.3</v>
      </c>
      <c r="F11" s="3"/>
      <c r="G11" s="4"/>
      <c r="H11" s="267"/>
      <c r="I11" s="289">
        <f t="shared" si="1"/>
        <v>1.3</v>
      </c>
      <c r="J11" s="271"/>
      <c r="K11" s="4"/>
      <c r="L11" s="4"/>
      <c r="M11" s="4"/>
      <c r="N11" s="4"/>
      <c r="O11" s="267"/>
      <c r="P11" s="289">
        <f t="shared" si="2"/>
        <v>0</v>
      </c>
      <c r="Q11" s="271">
        <v>1.4</v>
      </c>
      <c r="R11" s="4"/>
      <c r="S11" s="5"/>
      <c r="T11" s="278"/>
      <c r="U11" s="289">
        <f t="shared" si="3"/>
        <v>1.4</v>
      </c>
      <c r="V11" s="281">
        <v>2</v>
      </c>
      <c r="W11" s="6">
        <v>2</v>
      </c>
      <c r="X11" s="43">
        <v>4</v>
      </c>
      <c r="Y11" s="284">
        <f t="shared" si="4"/>
        <v>4.7</v>
      </c>
      <c r="Z11" s="291">
        <f t="shared" si="5"/>
        <v>0.85106382978723405</v>
      </c>
      <c r="AA11" s="327">
        <v>1</v>
      </c>
    </row>
    <row r="12" spans="2:27" ht="15" thickBot="1">
      <c r="B12" s="158">
        <v>9</v>
      </c>
      <c r="C12" s="61">
        <v>4</v>
      </c>
      <c r="D12" s="159">
        <v>4</v>
      </c>
      <c r="E12" s="160">
        <v>2.2999999999999998</v>
      </c>
      <c r="F12" s="160"/>
      <c r="G12" s="161"/>
      <c r="H12" s="268"/>
      <c r="I12" s="294">
        <f t="shared" si="1"/>
        <v>2.2999999999999998</v>
      </c>
      <c r="J12" s="272"/>
      <c r="K12" s="161"/>
      <c r="L12" s="161">
        <v>0.8</v>
      </c>
      <c r="M12" s="161"/>
      <c r="N12" s="161"/>
      <c r="O12" s="268"/>
      <c r="P12" s="294">
        <f t="shared" si="2"/>
        <v>0.8</v>
      </c>
      <c r="Q12" s="272"/>
      <c r="R12" s="161"/>
      <c r="S12" s="162"/>
      <c r="T12" s="279"/>
      <c r="U12" s="289">
        <f t="shared" si="3"/>
        <v>0</v>
      </c>
      <c r="V12" s="282">
        <v>2</v>
      </c>
      <c r="W12" s="163">
        <v>2</v>
      </c>
      <c r="X12" s="61">
        <v>4</v>
      </c>
      <c r="Y12" s="295">
        <f t="shared" si="4"/>
        <v>5.0999999999999996</v>
      </c>
      <c r="Z12" s="296">
        <f t="shared" si="5"/>
        <v>0.78431372549019618</v>
      </c>
      <c r="AA12" s="327">
        <v>1</v>
      </c>
    </row>
    <row r="13" spans="2:27" ht="15" thickBot="1">
      <c r="B13" s="37" t="s">
        <v>20</v>
      </c>
      <c r="C13" s="38">
        <f>SUM(C4:C12)</f>
        <v>35</v>
      </c>
      <c r="D13" s="38">
        <f>SUM(D4:D12)</f>
        <v>39</v>
      </c>
      <c r="E13" s="38">
        <f t="shared" ref="E13:M13" si="6">SUM(E4:E12)</f>
        <v>9.8000000000000007</v>
      </c>
      <c r="F13" s="38">
        <f t="shared" si="6"/>
        <v>1</v>
      </c>
      <c r="G13" s="38">
        <f t="shared" si="6"/>
        <v>0</v>
      </c>
      <c r="H13" s="38">
        <f t="shared" si="6"/>
        <v>0</v>
      </c>
      <c r="I13" s="288">
        <f>SUM(I4:I12)</f>
        <v>10.8</v>
      </c>
      <c r="J13" s="38">
        <f t="shared" si="6"/>
        <v>1</v>
      </c>
      <c r="K13" s="38">
        <f t="shared" si="6"/>
        <v>1.9</v>
      </c>
      <c r="L13" s="38">
        <f t="shared" si="6"/>
        <v>0.8</v>
      </c>
      <c r="M13" s="38">
        <f t="shared" si="6"/>
        <v>0</v>
      </c>
      <c r="N13" s="38">
        <f>SUM(N4:N12)</f>
        <v>2.8</v>
      </c>
      <c r="O13" s="38">
        <f t="shared" ref="O13:T13" si="7">SUM(O4:O12)</f>
        <v>4</v>
      </c>
      <c r="P13" s="297">
        <f t="shared" si="2"/>
        <v>10.5</v>
      </c>
      <c r="Q13" s="38">
        <f t="shared" si="7"/>
        <v>1.4</v>
      </c>
      <c r="R13" s="38">
        <f t="shared" si="7"/>
        <v>0</v>
      </c>
      <c r="S13" s="38">
        <f t="shared" si="7"/>
        <v>11.4</v>
      </c>
      <c r="T13" s="38">
        <f t="shared" si="7"/>
        <v>0</v>
      </c>
      <c r="U13" s="297">
        <f t="shared" si="3"/>
        <v>12.8</v>
      </c>
      <c r="V13" s="38">
        <f>SUM(V4:V12)</f>
        <v>18</v>
      </c>
      <c r="W13" s="38">
        <f>SUM(W4:W12)</f>
        <v>18</v>
      </c>
      <c r="X13" s="38">
        <f>SUM(X4:X12)</f>
        <v>35</v>
      </c>
      <c r="Y13" s="252">
        <f>SUM(Y4:Y12)</f>
        <v>52.1</v>
      </c>
      <c r="Z13" s="293">
        <f t="shared" si="5"/>
        <v>0.67178502879078694</v>
      </c>
      <c r="AA13" s="328">
        <f>SUM(AA4:AA12)</f>
        <v>5</v>
      </c>
    </row>
    <row r="14" spans="2:27" ht="15" thickBot="1">
      <c r="B14" s="15"/>
      <c r="C14" s="16"/>
      <c r="D14" s="16"/>
      <c r="E14" s="195">
        <v>7</v>
      </c>
      <c r="F14" s="17">
        <v>1</v>
      </c>
      <c r="G14" s="17">
        <v>0</v>
      </c>
      <c r="H14" s="17">
        <v>0</v>
      </c>
      <c r="I14" s="290">
        <v>11</v>
      </c>
      <c r="J14" s="17">
        <v>1</v>
      </c>
      <c r="K14" s="17">
        <v>1</v>
      </c>
      <c r="L14" s="17">
        <v>1</v>
      </c>
      <c r="M14" s="17"/>
      <c r="N14" s="17">
        <v>2</v>
      </c>
      <c r="O14" s="17">
        <v>2</v>
      </c>
      <c r="P14" s="290">
        <v>6</v>
      </c>
      <c r="Q14" s="17">
        <v>1</v>
      </c>
      <c r="R14" s="17">
        <v>0</v>
      </c>
      <c r="S14" s="17">
        <v>5</v>
      </c>
      <c r="T14" s="17">
        <v>0</v>
      </c>
      <c r="U14" s="290">
        <f>SUM(Q14:T14)</f>
        <v>6</v>
      </c>
      <c r="V14" s="17">
        <v>9</v>
      </c>
      <c r="W14" s="17"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S15" si="8">SUM(E14/E13)</f>
        <v>0.71428571428571419</v>
      </c>
      <c r="F15" s="94">
        <f t="shared" si="8"/>
        <v>1</v>
      </c>
      <c r="G15" s="94">
        <v>0</v>
      </c>
      <c r="H15" s="94">
        <v>0</v>
      </c>
      <c r="I15" s="299">
        <f>SUM(E15:H15)/3</f>
        <v>0.5714285714285714</v>
      </c>
      <c r="J15" s="152">
        <f>SUM(J14/J13)</f>
        <v>1</v>
      </c>
      <c r="K15" s="152">
        <f>SUM(K14/K13)</f>
        <v>0.52631578947368418</v>
      </c>
      <c r="L15" s="152">
        <f>SUM(L14/L13)</f>
        <v>1.25</v>
      </c>
      <c r="M15" s="152">
        <v>0</v>
      </c>
      <c r="N15" s="152">
        <f t="shared" ref="N15" si="9">SUM(N14/N13)</f>
        <v>0.7142857142857143</v>
      </c>
      <c r="O15" s="152">
        <v>0</v>
      </c>
      <c r="P15" s="299">
        <f>SUM(J15:O15)/4</f>
        <v>0.87265037593984962</v>
      </c>
      <c r="Q15" s="152">
        <f t="shared" si="8"/>
        <v>0.7142857142857143</v>
      </c>
      <c r="R15" s="152">
        <v>0</v>
      </c>
      <c r="S15" s="459">
        <f t="shared" si="8"/>
        <v>0.43859649122807015</v>
      </c>
      <c r="T15" s="152">
        <v>0</v>
      </c>
      <c r="U15" s="299">
        <f>SUM(Q15:T150)/2</f>
        <v>0.5764411027568922</v>
      </c>
      <c r="V15" s="31">
        <f>SUM(V13/V14)</f>
        <v>2</v>
      </c>
      <c r="W15" s="261">
        <f>SUM(W14/W13)</f>
        <v>1</v>
      </c>
      <c r="X15" s="183">
        <f>SUM(I15+P15+U15)/3</f>
        <v>0.67350668337510433</v>
      </c>
      <c r="Y15" s="29" t="s">
        <v>35</v>
      </c>
      <c r="Z15" s="293"/>
      <c r="AA15" s="440">
        <f>SUM(AA13/AA14)</f>
        <v>0.55555555555555558</v>
      </c>
    </row>
    <row r="17" spans="2:20" ht="15" thickBot="1"/>
    <row r="18" spans="2:20" ht="18" thickBot="1">
      <c r="B18" s="467" t="s">
        <v>322</v>
      </c>
      <c r="P18" s="37" t="s">
        <v>54</v>
      </c>
      <c r="Q18" s="38" t="s">
        <v>158</v>
      </c>
      <c r="R18" s="38" t="s">
        <v>110</v>
      </c>
      <c r="S18" s="401" t="s">
        <v>171</v>
      </c>
      <c r="T18" s="444" t="s">
        <v>17</v>
      </c>
    </row>
    <row r="19" spans="2:20">
      <c r="P19" s="437" t="s">
        <v>187</v>
      </c>
      <c r="Q19" s="402" t="s">
        <v>172</v>
      </c>
      <c r="R19" s="402" t="s">
        <v>161</v>
      </c>
      <c r="S19" s="403" t="s">
        <v>164</v>
      </c>
      <c r="T19" s="445" t="s">
        <v>173</v>
      </c>
    </row>
    <row r="20" spans="2:20">
      <c r="B20" s="463" t="s">
        <v>54</v>
      </c>
      <c r="D20">
        <f>SUM(E4+E12)</f>
        <v>3.3</v>
      </c>
      <c r="P20" s="438" t="s">
        <v>188</v>
      </c>
      <c r="Q20" s="402" t="s">
        <v>159</v>
      </c>
      <c r="R20" s="402" t="s">
        <v>162</v>
      </c>
      <c r="S20" s="403" t="s">
        <v>166</v>
      </c>
      <c r="T20" s="445" t="s">
        <v>174</v>
      </c>
    </row>
    <row r="21" spans="2:20">
      <c r="B21" t="s">
        <v>323</v>
      </c>
      <c r="P21" s="438" t="s">
        <v>189</v>
      </c>
      <c r="Q21" s="402" t="s">
        <v>45</v>
      </c>
      <c r="R21" s="402" t="s">
        <v>165</v>
      </c>
      <c r="S21" s="403" t="s">
        <v>167</v>
      </c>
      <c r="T21" s="445"/>
    </row>
    <row r="22" spans="2:20">
      <c r="B22" t="s">
        <v>376</v>
      </c>
      <c r="P22" s="438" t="s">
        <v>190</v>
      </c>
      <c r="Q22" s="402" t="s">
        <v>160</v>
      </c>
      <c r="R22" s="402" t="s">
        <v>163</v>
      </c>
      <c r="S22" s="403" t="s">
        <v>168</v>
      </c>
      <c r="T22" s="445" t="s">
        <v>175</v>
      </c>
    </row>
    <row r="23" spans="2:20">
      <c r="P23" s="438" t="s">
        <v>191</v>
      </c>
      <c r="Q23" s="402" t="s">
        <v>88</v>
      </c>
      <c r="R23" s="402" t="s">
        <v>88</v>
      </c>
      <c r="S23" s="403" t="s">
        <v>169</v>
      </c>
      <c r="T23" s="446"/>
    </row>
    <row r="24" spans="2:20" ht="15" thickBot="1">
      <c r="B24" s="463" t="s">
        <v>325</v>
      </c>
      <c r="P24" s="439" t="s">
        <v>192</v>
      </c>
      <c r="Q24" s="404" t="s">
        <v>91</v>
      </c>
      <c r="R24" s="404" t="s">
        <v>91</v>
      </c>
      <c r="S24" s="405" t="s">
        <v>170</v>
      </c>
      <c r="T24" s="447" t="s">
        <v>176</v>
      </c>
    </row>
    <row r="25" spans="2:20">
      <c r="B25" t="s">
        <v>377</v>
      </c>
    </row>
    <row r="26" spans="2:20">
      <c r="B26" t="s">
        <v>378</v>
      </c>
    </row>
    <row r="27" spans="2:20">
      <c r="B27" t="s">
        <v>379</v>
      </c>
    </row>
    <row r="29" spans="2:20">
      <c r="B29" t="s">
        <v>380</v>
      </c>
    </row>
    <row r="33" spans="2:2">
      <c r="B33" s="463" t="s">
        <v>381</v>
      </c>
    </row>
    <row r="35" spans="2:2">
      <c r="B35" s="463" t="s">
        <v>362</v>
      </c>
    </row>
    <row r="36" spans="2:2">
      <c r="B36" t="s">
        <v>373</v>
      </c>
    </row>
    <row r="37" spans="2:2">
      <c r="B37" t="s">
        <v>382</v>
      </c>
    </row>
    <row r="38" spans="2:2">
      <c r="B38" t="s">
        <v>383</v>
      </c>
    </row>
    <row r="40" spans="2:2">
      <c r="B40" s="463" t="s">
        <v>384</v>
      </c>
    </row>
    <row r="41" spans="2:2">
      <c r="B41" t="s">
        <v>385</v>
      </c>
    </row>
    <row r="42" spans="2:2">
      <c r="B42" t="s">
        <v>386</v>
      </c>
    </row>
    <row r="43" spans="2:2">
      <c r="B43" t="s">
        <v>387</v>
      </c>
    </row>
    <row r="47" spans="2:2">
      <c r="B47" s="463" t="s">
        <v>388</v>
      </c>
    </row>
    <row r="49" spans="2:2">
      <c r="B49" s="463" t="s">
        <v>350</v>
      </c>
    </row>
    <row r="50" spans="2:2">
      <c r="B50" t="s">
        <v>389</v>
      </c>
    </row>
    <row r="51" spans="2:2">
      <c r="B51" t="s">
        <v>390</v>
      </c>
    </row>
    <row r="53" spans="2:2">
      <c r="B53" s="463" t="s">
        <v>358</v>
      </c>
    </row>
    <row r="54" spans="2:2">
      <c r="B54" t="s">
        <v>391</v>
      </c>
    </row>
    <row r="55" spans="2:2">
      <c r="B55" t="s">
        <v>392</v>
      </c>
    </row>
    <row r="56" spans="2:2">
      <c r="B56" t="s">
        <v>393</v>
      </c>
    </row>
    <row r="58" spans="2:2">
      <c r="B58" s="463" t="s">
        <v>394</v>
      </c>
    </row>
    <row r="59" spans="2:2">
      <c r="B59" t="s">
        <v>395</v>
      </c>
    </row>
    <row r="60" spans="2:2">
      <c r="B60" t="s">
        <v>396</v>
      </c>
    </row>
    <row r="61" spans="2:2">
      <c r="B61" t="s">
        <v>397</v>
      </c>
    </row>
    <row r="62" spans="2:2">
      <c r="B62" t="s">
        <v>398</v>
      </c>
    </row>
    <row r="66" spans="2:2">
      <c r="B66" s="463" t="s">
        <v>399</v>
      </c>
    </row>
    <row r="68" spans="2:2">
      <c r="B68" t="s">
        <v>400</v>
      </c>
    </row>
    <row r="69" spans="2:2">
      <c r="B69" t="s">
        <v>401</v>
      </c>
    </row>
    <row r="73" spans="2:2">
      <c r="B73" s="463" t="s">
        <v>338</v>
      </c>
    </row>
    <row r="75" spans="2:2">
      <c r="B75" t="s">
        <v>402</v>
      </c>
    </row>
    <row r="76" spans="2:2">
      <c r="B76" t="s">
        <v>403</v>
      </c>
    </row>
    <row r="78" spans="2:2">
      <c r="B78" t="s">
        <v>404</v>
      </c>
    </row>
    <row r="82" spans="2:2">
      <c r="B82" s="463" t="s">
        <v>405</v>
      </c>
    </row>
    <row r="84" spans="2:2">
      <c r="B84" t="s">
        <v>406</v>
      </c>
    </row>
    <row r="85" spans="2:2">
      <c r="B85" t="s">
        <v>407</v>
      </c>
    </row>
    <row r="86" spans="2:2">
      <c r="B86" t="s">
        <v>408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6C7CE-74D9-4E60-BE10-507AE615A25D}">
  <dimension ref="B2:Z110"/>
  <sheetViews>
    <sheetView workbookViewId="0">
      <selection activeCell="Y23" sqref="Y23"/>
    </sheetView>
  </sheetViews>
  <sheetFormatPr defaultRowHeight="14.5"/>
  <cols>
    <col min="1" max="1" width="2.54296875" customWidth="1"/>
    <col min="6" max="6" width="6.26953125" customWidth="1"/>
    <col min="21" max="21" width="11.1796875" customWidth="1"/>
    <col min="23" max="23" width="13.1796875" customWidth="1"/>
    <col min="24" max="24" width="12.81640625" customWidth="1"/>
    <col min="25" max="25" width="12" customWidth="1"/>
  </cols>
  <sheetData>
    <row r="2" spans="2:26" ht="15" thickBot="1"/>
    <row r="3" spans="2:26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265" t="s">
        <v>128</v>
      </c>
      <c r="H3" s="288" t="s">
        <v>133</v>
      </c>
      <c r="I3" s="269" t="s">
        <v>129</v>
      </c>
      <c r="J3" s="180">
        <v>5</v>
      </c>
      <c r="K3" s="180" t="s">
        <v>8</v>
      </c>
      <c r="L3" s="180" t="s">
        <v>9</v>
      </c>
      <c r="M3" s="180" t="s">
        <v>10</v>
      </c>
      <c r="N3" s="265" t="s">
        <v>11</v>
      </c>
      <c r="O3" s="288" t="s">
        <v>134</v>
      </c>
      <c r="P3" s="269" t="s">
        <v>12</v>
      </c>
      <c r="Q3" s="180" t="s">
        <v>44</v>
      </c>
      <c r="R3" s="180" t="s">
        <v>14</v>
      </c>
      <c r="S3" s="265" t="s">
        <v>43</v>
      </c>
      <c r="T3" s="288" t="s">
        <v>135</v>
      </c>
      <c r="U3" s="269" t="s">
        <v>136</v>
      </c>
      <c r="V3" s="180" t="s">
        <v>17</v>
      </c>
      <c r="W3" s="178" t="s">
        <v>18</v>
      </c>
      <c r="X3" s="265" t="s">
        <v>137</v>
      </c>
      <c r="Y3" s="288" t="s">
        <v>21</v>
      </c>
      <c r="Z3" s="328" t="s">
        <v>16</v>
      </c>
    </row>
    <row r="4" spans="2:26">
      <c r="B4" s="75">
        <v>1</v>
      </c>
      <c r="C4" s="62">
        <v>5</v>
      </c>
      <c r="D4" s="76">
        <v>5</v>
      </c>
      <c r="E4" s="77">
        <v>1</v>
      </c>
      <c r="F4" s="77">
        <v>1</v>
      </c>
      <c r="G4" s="266"/>
      <c r="H4" s="289">
        <f t="shared" ref="H4:H12" si="0">SUM(E4:G4)</f>
        <v>2</v>
      </c>
      <c r="I4" s="270"/>
      <c r="J4" s="66"/>
      <c r="K4" s="66"/>
      <c r="L4" s="66"/>
      <c r="M4" s="66">
        <v>2</v>
      </c>
      <c r="N4" s="266"/>
      <c r="O4" s="289">
        <f>SUM(I4:N4)</f>
        <v>2</v>
      </c>
      <c r="P4" s="270"/>
      <c r="Q4" s="66"/>
      <c r="R4" s="67">
        <v>1</v>
      </c>
      <c r="S4" s="277"/>
      <c r="T4" s="289">
        <f>SUM(P4:S4)</f>
        <v>1</v>
      </c>
      <c r="U4" s="280">
        <v>1</v>
      </c>
      <c r="V4" s="68">
        <v>2</v>
      </c>
      <c r="W4" s="62">
        <v>5</v>
      </c>
      <c r="X4" s="284">
        <f>SUM(H4+O4+T4+U4)</f>
        <v>6</v>
      </c>
      <c r="Y4" s="291">
        <f t="shared" ref="Y4:Y5" si="1">SUM(W4/X4)</f>
        <v>0.83333333333333337</v>
      </c>
      <c r="Z4" s="327"/>
    </row>
    <row r="5" spans="2:26">
      <c r="B5" s="2">
        <v>2</v>
      </c>
      <c r="C5" s="43">
        <v>4</v>
      </c>
      <c r="D5" s="25">
        <v>4</v>
      </c>
      <c r="E5" s="3">
        <v>1</v>
      </c>
      <c r="F5" s="3"/>
      <c r="G5" s="267"/>
      <c r="H5" s="289">
        <f t="shared" si="0"/>
        <v>1</v>
      </c>
      <c r="I5" s="271"/>
      <c r="J5" s="4"/>
      <c r="K5" s="4"/>
      <c r="L5" s="4"/>
      <c r="M5" s="4">
        <v>2</v>
      </c>
      <c r="N5" s="267"/>
      <c r="O5" s="289">
        <f t="shared" ref="O5:O13" si="2">SUM(I5:N5)</f>
        <v>2</v>
      </c>
      <c r="P5" s="271"/>
      <c r="Q5" s="4"/>
      <c r="R5" s="5"/>
      <c r="S5" s="278"/>
      <c r="T5" s="289">
        <f t="shared" ref="T5:T13" si="3">SUM(P5:S5)</f>
        <v>0</v>
      </c>
      <c r="U5" s="281">
        <v>2</v>
      </c>
      <c r="V5" s="6">
        <v>2</v>
      </c>
      <c r="W5" s="43">
        <v>4</v>
      </c>
      <c r="X5" s="284">
        <f t="shared" ref="X5:X12" si="4">SUM(H5+O5+T5+U5)</f>
        <v>5</v>
      </c>
      <c r="Y5" s="291">
        <f t="shared" si="1"/>
        <v>0.8</v>
      </c>
      <c r="Z5" s="327">
        <v>1</v>
      </c>
    </row>
    <row r="6" spans="2:26">
      <c r="B6" s="2">
        <v>3</v>
      </c>
      <c r="C6" s="43">
        <v>4</v>
      </c>
      <c r="D6" s="25">
        <v>4</v>
      </c>
      <c r="E6" s="3">
        <v>1</v>
      </c>
      <c r="F6" s="3"/>
      <c r="G6" s="267"/>
      <c r="H6" s="289">
        <f t="shared" si="0"/>
        <v>1</v>
      </c>
      <c r="I6" s="271"/>
      <c r="J6" s="4"/>
      <c r="K6" s="4"/>
      <c r="L6" s="4"/>
      <c r="M6" s="4">
        <v>1</v>
      </c>
      <c r="N6" s="267"/>
      <c r="O6" s="289">
        <f t="shared" si="2"/>
        <v>1</v>
      </c>
      <c r="P6" s="271"/>
      <c r="Q6" s="4"/>
      <c r="R6" s="5"/>
      <c r="S6" s="278"/>
      <c r="T6" s="289">
        <f t="shared" si="3"/>
        <v>0</v>
      </c>
      <c r="U6" s="281">
        <v>2</v>
      </c>
      <c r="V6" s="6">
        <v>2</v>
      </c>
      <c r="W6" s="43">
        <v>4</v>
      </c>
      <c r="X6" s="284">
        <f t="shared" si="4"/>
        <v>4</v>
      </c>
      <c r="Y6" s="291">
        <f>SUM(W6/X6)</f>
        <v>1</v>
      </c>
      <c r="Z6" s="327">
        <v>1</v>
      </c>
    </row>
    <row r="7" spans="2:26">
      <c r="B7" s="2">
        <v>4</v>
      </c>
      <c r="C7" s="43">
        <v>5</v>
      </c>
      <c r="D7" s="25">
        <v>5</v>
      </c>
      <c r="E7" s="3">
        <v>1</v>
      </c>
      <c r="F7" s="3">
        <v>1</v>
      </c>
      <c r="G7" s="267"/>
      <c r="H7" s="289">
        <f t="shared" si="0"/>
        <v>2</v>
      </c>
      <c r="I7" s="271"/>
      <c r="J7" s="4"/>
      <c r="K7" s="4"/>
      <c r="L7" s="4"/>
      <c r="M7" s="4"/>
      <c r="N7" s="267"/>
      <c r="O7" s="289">
        <f t="shared" si="2"/>
        <v>0</v>
      </c>
      <c r="P7" s="271">
        <v>1</v>
      </c>
      <c r="Q7" s="4"/>
      <c r="R7" s="5"/>
      <c r="S7" s="278"/>
      <c r="T7" s="289">
        <f t="shared" si="3"/>
        <v>1</v>
      </c>
      <c r="U7" s="281">
        <v>2</v>
      </c>
      <c r="V7" s="6">
        <v>2</v>
      </c>
      <c r="W7" s="43">
        <v>5</v>
      </c>
      <c r="X7" s="284">
        <f t="shared" si="4"/>
        <v>5</v>
      </c>
      <c r="Y7" s="300">
        <f t="shared" ref="Y7:Y13" si="5">SUM(W7/X7)</f>
        <v>1</v>
      </c>
      <c r="Z7" s="327">
        <v>1</v>
      </c>
    </row>
    <row r="8" spans="2:26">
      <c r="B8" s="2">
        <v>5</v>
      </c>
      <c r="C8" s="43">
        <v>3</v>
      </c>
      <c r="D8" s="25">
        <v>3</v>
      </c>
      <c r="E8" s="3"/>
      <c r="F8" s="3"/>
      <c r="G8" s="267"/>
      <c r="H8" s="289">
        <f t="shared" si="0"/>
        <v>0</v>
      </c>
      <c r="I8" s="271"/>
      <c r="J8" s="4"/>
      <c r="K8" s="4"/>
      <c r="L8" s="4"/>
      <c r="M8" s="4"/>
      <c r="N8" s="267"/>
      <c r="O8" s="289">
        <f t="shared" si="2"/>
        <v>0</v>
      </c>
      <c r="P8" s="271">
        <v>1</v>
      </c>
      <c r="Q8" s="4"/>
      <c r="R8" s="5"/>
      <c r="S8" s="278"/>
      <c r="T8" s="289">
        <f t="shared" si="3"/>
        <v>1</v>
      </c>
      <c r="U8" s="281">
        <v>2</v>
      </c>
      <c r="V8" s="6">
        <v>2</v>
      </c>
      <c r="W8" s="43">
        <v>3</v>
      </c>
      <c r="X8" s="284">
        <f t="shared" si="4"/>
        <v>3</v>
      </c>
      <c r="Y8" s="300">
        <f t="shared" si="5"/>
        <v>1</v>
      </c>
      <c r="Z8" s="327">
        <v>1</v>
      </c>
    </row>
    <row r="9" spans="2:26">
      <c r="B9" s="2">
        <v>6</v>
      </c>
      <c r="C9" s="43">
        <v>4</v>
      </c>
      <c r="D9" s="25">
        <v>4</v>
      </c>
      <c r="E9" s="3">
        <v>1</v>
      </c>
      <c r="F9" s="3"/>
      <c r="G9" s="267"/>
      <c r="H9" s="289">
        <f t="shared" si="0"/>
        <v>1</v>
      </c>
      <c r="I9" s="271"/>
      <c r="J9" s="4"/>
      <c r="K9" s="4"/>
      <c r="L9" s="4"/>
      <c r="M9" s="4">
        <v>1</v>
      </c>
      <c r="N9" s="267"/>
      <c r="O9" s="289">
        <f t="shared" si="2"/>
        <v>1</v>
      </c>
      <c r="P9" s="271"/>
      <c r="Q9" s="4"/>
      <c r="R9" s="5"/>
      <c r="S9" s="278"/>
      <c r="T9" s="289">
        <f t="shared" si="3"/>
        <v>0</v>
      </c>
      <c r="U9" s="281">
        <v>2</v>
      </c>
      <c r="V9" s="6">
        <v>2</v>
      </c>
      <c r="W9" s="43">
        <v>4</v>
      </c>
      <c r="X9" s="284">
        <f t="shared" si="4"/>
        <v>4</v>
      </c>
      <c r="Y9" s="291">
        <f t="shared" si="5"/>
        <v>1</v>
      </c>
      <c r="Z9" s="327">
        <v>1</v>
      </c>
    </row>
    <row r="10" spans="2:26">
      <c r="B10" s="2">
        <v>7</v>
      </c>
      <c r="C10" s="43">
        <v>4</v>
      </c>
      <c r="D10" s="25">
        <v>4</v>
      </c>
      <c r="E10" s="3">
        <v>1</v>
      </c>
      <c r="F10" s="3"/>
      <c r="G10" s="267"/>
      <c r="H10" s="289">
        <f t="shared" si="0"/>
        <v>1</v>
      </c>
      <c r="I10" s="271"/>
      <c r="J10" s="4"/>
      <c r="K10" s="4"/>
      <c r="L10" s="4"/>
      <c r="M10" s="4"/>
      <c r="N10" s="267">
        <v>2</v>
      </c>
      <c r="O10" s="289">
        <f t="shared" si="2"/>
        <v>2</v>
      </c>
      <c r="P10" s="271"/>
      <c r="Q10" s="4"/>
      <c r="R10" s="5">
        <v>1</v>
      </c>
      <c r="S10" s="278"/>
      <c r="T10" s="289">
        <f t="shared" si="3"/>
        <v>1</v>
      </c>
      <c r="U10" s="281">
        <v>1</v>
      </c>
      <c r="V10" s="6">
        <v>2</v>
      </c>
      <c r="W10" s="43">
        <v>4</v>
      </c>
      <c r="X10" s="284">
        <f t="shared" si="4"/>
        <v>5</v>
      </c>
      <c r="Y10" s="291">
        <f t="shared" si="5"/>
        <v>0.8</v>
      </c>
      <c r="Z10" s="327">
        <v>1</v>
      </c>
    </row>
    <row r="11" spans="2:26">
      <c r="B11" s="2">
        <v>8</v>
      </c>
      <c r="C11" s="43">
        <v>3</v>
      </c>
      <c r="D11" s="25">
        <v>3</v>
      </c>
      <c r="E11" s="3"/>
      <c r="F11" s="3"/>
      <c r="G11" s="267"/>
      <c r="H11" s="289">
        <f t="shared" si="0"/>
        <v>0</v>
      </c>
      <c r="I11" s="271"/>
      <c r="J11" s="4"/>
      <c r="K11" s="4">
        <v>1.5</v>
      </c>
      <c r="L11" s="4"/>
      <c r="M11" s="4"/>
      <c r="N11" s="267"/>
      <c r="O11" s="289">
        <f t="shared" si="2"/>
        <v>1.5</v>
      </c>
      <c r="P11" s="271"/>
      <c r="Q11" s="4"/>
      <c r="R11" s="5"/>
      <c r="S11" s="278"/>
      <c r="T11" s="289">
        <f t="shared" si="3"/>
        <v>0</v>
      </c>
      <c r="U11" s="281">
        <v>2</v>
      </c>
      <c r="V11" s="6">
        <v>2</v>
      </c>
      <c r="W11" s="43">
        <v>3</v>
      </c>
      <c r="X11" s="284">
        <f t="shared" si="4"/>
        <v>3.5</v>
      </c>
      <c r="Y11" s="291">
        <f t="shared" si="5"/>
        <v>0.8571428571428571</v>
      </c>
      <c r="Z11" s="327">
        <v>1</v>
      </c>
    </row>
    <row r="12" spans="2:26" ht="15" thickBot="1">
      <c r="B12" s="158">
        <v>9</v>
      </c>
      <c r="C12" s="61">
        <v>3</v>
      </c>
      <c r="D12" s="159">
        <v>4</v>
      </c>
      <c r="E12" s="160"/>
      <c r="F12" s="160"/>
      <c r="G12" s="268"/>
      <c r="H12" s="294">
        <f t="shared" si="0"/>
        <v>0</v>
      </c>
      <c r="I12" s="272"/>
      <c r="J12" s="161">
        <v>2</v>
      </c>
      <c r="K12" s="161"/>
      <c r="L12" s="161"/>
      <c r="M12" s="161"/>
      <c r="N12" s="268"/>
      <c r="O12" s="294">
        <f t="shared" si="2"/>
        <v>2</v>
      </c>
      <c r="P12" s="272"/>
      <c r="Q12" s="161"/>
      <c r="R12" s="162">
        <v>2</v>
      </c>
      <c r="S12" s="279"/>
      <c r="T12" s="289">
        <f t="shared" si="3"/>
        <v>2</v>
      </c>
      <c r="U12" s="282">
        <v>2</v>
      </c>
      <c r="V12" s="163">
        <v>2</v>
      </c>
      <c r="W12" s="61">
        <v>3</v>
      </c>
      <c r="X12" s="295">
        <f t="shared" si="4"/>
        <v>6</v>
      </c>
      <c r="Y12" s="296">
        <f t="shared" si="5"/>
        <v>0.5</v>
      </c>
      <c r="Z12" s="327"/>
    </row>
    <row r="13" spans="2:26" ht="15" thickBot="1">
      <c r="B13" s="37" t="s">
        <v>20</v>
      </c>
      <c r="C13" s="38">
        <f>SUM(C4:C12)</f>
        <v>35</v>
      </c>
      <c r="D13" s="38">
        <f>SUM(D4:D12)</f>
        <v>36</v>
      </c>
      <c r="E13" s="38">
        <f t="shared" ref="E13:L13" si="6">SUM(E4:E12)</f>
        <v>6</v>
      </c>
      <c r="F13" s="38">
        <f t="shared" si="6"/>
        <v>2</v>
      </c>
      <c r="G13" s="38">
        <f t="shared" si="6"/>
        <v>0</v>
      </c>
      <c r="H13" s="288">
        <f>SUM(H4:H12)</f>
        <v>8</v>
      </c>
      <c r="I13" s="38">
        <f t="shared" si="6"/>
        <v>0</v>
      </c>
      <c r="J13" s="38">
        <f t="shared" si="6"/>
        <v>2</v>
      </c>
      <c r="K13" s="38">
        <f t="shared" si="6"/>
        <v>1.5</v>
      </c>
      <c r="L13" s="38">
        <f t="shared" si="6"/>
        <v>0</v>
      </c>
      <c r="M13" s="38">
        <f>SUM(M4:M12)</f>
        <v>6</v>
      </c>
      <c r="N13" s="38">
        <f t="shared" ref="N13:S13" si="7">SUM(N4:N12)</f>
        <v>2</v>
      </c>
      <c r="O13" s="297">
        <f t="shared" si="2"/>
        <v>11.5</v>
      </c>
      <c r="P13" s="38">
        <f t="shared" si="7"/>
        <v>2</v>
      </c>
      <c r="Q13" s="38">
        <f t="shared" si="7"/>
        <v>0</v>
      </c>
      <c r="R13" s="38">
        <f t="shared" si="7"/>
        <v>4</v>
      </c>
      <c r="S13" s="38">
        <f t="shared" si="7"/>
        <v>0</v>
      </c>
      <c r="T13" s="297">
        <f t="shared" si="3"/>
        <v>6</v>
      </c>
      <c r="U13" s="38">
        <f>SUM(U4:U12)</f>
        <v>16</v>
      </c>
      <c r="V13" s="38">
        <f>SUM(V4:V12)</f>
        <v>18</v>
      </c>
      <c r="W13" s="38">
        <f>SUM(W4:W12)</f>
        <v>35</v>
      </c>
      <c r="X13" s="252">
        <f>SUM(X4:X12)</f>
        <v>41.5</v>
      </c>
      <c r="Y13" s="293">
        <f t="shared" si="5"/>
        <v>0.84337349397590367</v>
      </c>
      <c r="Z13" s="328">
        <f>SUM(Z4:Z12)</f>
        <v>7</v>
      </c>
    </row>
    <row r="14" spans="2:26" ht="15" thickBot="1">
      <c r="B14" s="15"/>
      <c r="C14" s="16"/>
      <c r="D14" s="16"/>
      <c r="E14" s="195">
        <v>6</v>
      </c>
      <c r="F14" s="17">
        <v>2</v>
      </c>
      <c r="G14" s="17">
        <v>0</v>
      </c>
      <c r="H14" s="290">
        <v>11</v>
      </c>
      <c r="I14" s="17">
        <v>0</v>
      </c>
      <c r="J14" s="17">
        <v>1</v>
      </c>
      <c r="K14" s="17">
        <v>1</v>
      </c>
      <c r="L14" s="17"/>
      <c r="M14" s="17">
        <v>4</v>
      </c>
      <c r="N14" s="17">
        <v>1</v>
      </c>
      <c r="O14" s="290">
        <v>6</v>
      </c>
      <c r="P14" s="17">
        <v>2</v>
      </c>
      <c r="Q14" s="17">
        <v>0</v>
      </c>
      <c r="R14" s="17">
        <v>2</v>
      </c>
      <c r="S14" s="17">
        <v>0</v>
      </c>
      <c r="T14" s="290">
        <f>SUM(P14:S14)</f>
        <v>4</v>
      </c>
      <c r="U14" s="17">
        <v>9</v>
      </c>
      <c r="V14" s="17">
        <v>18</v>
      </c>
      <c r="W14" s="16"/>
      <c r="X14" s="16"/>
      <c r="Y14" s="292"/>
      <c r="Z14" s="336">
        <v>9</v>
      </c>
    </row>
    <row r="15" spans="2:26" ht="15" thickBot="1">
      <c r="B15" s="21"/>
      <c r="C15" s="14"/>
      <c r="D15" s="14"/>
      <c r="E15" s="94">
        <f t="shared" ref="E15:R15" si="8">SUM(E14/E13)</f>
        <v>1</v>
      </c>
      <c r="F15" s="94">
        <f t="shared" si="8"/>
        <v>1</v>
      </c>
      <c r="G15" s="94">
        <v>0</v>
      </c>
      <c r="H15" s="299">
        <f>SUM(E15:G15)/2</f>
        <v>1</v>
      </c>
      <c r="I15" s="152">
        <v>0</v>
      </c>
      <c r="J15" s="152">
        <f>SUM(J14/J13)</f>
        <v>0.5</v>
      </c>
      <c r="K15" s="152">
        <f>SUM(K14/K13)</f>
        <v>0.66666666666666663</v>
      </c>
      <c r="L15" s="152">
        <v>0</v>
      </c>
      <c r="M15" s="152">
        <f t="shared" ref="M15:N15" si="9">SUM(M14/M13)</f>
        <v>0.66666666666666663</v>
      </c>
      <c r="N15" s="152">
        <f t="shared" si="9"/>
        <v>0.5</v>
      </c>
      <c r="O15" s="299">
        <f>SUM(I15:N15)/4</f>
        <v>0.58333333333333326</v>
      </c>
      <c r="P15" s="152">
        <f t="shared" si="8"/>
        <v>1</v>
      </c>
      <c r="Q15" s="152">
        <v>0</v>
      </c>
      <c r="R15" s="459">
        <f t="shared" si="8"/>
        <v>0.5</v>
      </c>
      <c r="S15" s="152">
        <v>0</v>
      </c>
      <c r="T15" s="299">
        <f>SUM(P15:S98)/2</f>
        <v>0.75</v>
      </c>
      <c r="U15" s="31">
        <f>SUM(U13/U14)</f>
        <v>1.7777777777777777</v>
      </c>
      <c r="V15" s="261">
        <f>SUM(V14/V13)</f>
        <v>1</v>
      </c>
      <c r="W15" s="183">
        <f>SUM(H15+O15+T15)/3</f>
        <v>0.77777777777777768</v>
      </c>
      <c r="X15" s="29" t="s">
        <v>35</v>
      </c>
      <c r="Y15" s="293"/>
      <c r="Z15" s="440">
        <f>SUM(Z13/Z14)</f>
        <v>0.77777777777777779</v>
      </c>
    </row>
    <row r="17" spans="2:21" ht="24" thickBot="1">
      <c r="B17" s="462" t="s">
        <v>201</v>
      </c>
      <c r="U17" s="462"/>
    </row>
    <row r="18" spans="2:21" ht="18" thickBot="1">
      <c r="O18" s="37" t="s">
        <v>54</v>
      </c>
      <c r="P18" s="38" t="s">
        <v>158</v>
      </c>
      <c r="Q18" s="38" t="s">
        <v>110</v>
      </c>
      <c r="R18" s="401" t="s">
        <v>171</v>
      </c>
      <c r="S18" s="444" t="s">
        <v>17</v>
      </c>
      <c r="U18" s="467" t="s">
        <v>322</v>
      </c>
    </row>
    <row r="19" spans="2:21">
      <c r="B19" s="463" t="s">
        <v>54</v>
      </c>
      <c r="O19" s="437">
        <v>1</v>
      </c>
      <c r="P19" s="402" t="s">
        <v>172</v>
      </c>
      <c r="Q19" s="402" t="s">
        <v>161</v>
      </c>
      <c r="R19" s="403" t="s">
        <v>164</v>
      </c>
      <c r="S19" s="445" t="s">
        <v>173</v>
      </c>
    </row>
    <row r="20" spans="2:21">
      <c r="B20" t="s">
        <v>202</v>
      </c>
      <c r="D20">
        <f>SUM(E4+E12)</f>
        <v>1</v>
      </c>
      <c r="O20" s="438" t="s">
        <v>290</v>
      </c>
      <c r="P20" s="402" t="s">
        <v>159</v>
      </c>
      <c r="Q20" s="402" t="s">
        <v>162</v>
      </c>
      <c r="R20" s="403" t="s">
        <v>166</v>
      </c>
      <c r="S20" s="445" t="s">
        <v>174</v>
      </c>
      <c r="U20" s="463" t="s">
        <v>54</v>
      </c>
    </row>
    <row r="21" spans="2:21">
      <c r="B21" t="s">
        <v>203</v>
      </c>
      <c r="O21" s="438" t="s">
        <v>291</v>
      </c>
      <c r="P21" s="402" t="s">
        <v>45</v>
      </c>
      <c r="Q21" s="402" t="s">
        <v>165</v>
      </c>
      <c r="R21" s="403" t="s">
        <v>167</v>
      </c>
      <c r="S21" s="445"/>
      <c r="U21" t="s">
        <v>323</v>
      </c>
    </row>
    <row r="22" spans="2:21">
      <c r="O22" s="438" t="s">
        <v>190</v>
      </c>
      <c r="P22" s="402" t="s">
        <v>160</v>
      </c>
      <c r="Q22" s="402" t="s">
        <v>163</v>
      </c>
      <c r="R22" s="403" t="s">
        <v>168</v>
      </c>
      <c r="S22" s="445" t="s">
        <v>175</v>
      </c>
      <c r="U22" t="s">
        <v>324</v>
      </c>
    </row>
    <row r="23" spans="2:21">
      <c r="B23" s="463" t="s">
        <v>204</v>
      </c>
      <c r="O23" s="438" t="s">
        <v>191</v>
      </c>
      <c r="P23" s="402" t="s">
        <v>88</v>
      </c>
      <c r="Q23" s="402" t="s">
        <v>88</v>
      </c>
      <c r="R23" s="403" t="s">
        <v>169</v>
      </c>
      <c r="S23" s="446"/>
    </row>
    <row r="24" spans="2:21" ht="15" thickBot="1">
      <c r="B24" t="s">
        <v>205</v>
      </c>
      <c r="O24" s="439" t="s">
        <v>192</v>
      </c>
      <c r="P24" s="404" t="s">
        <v>91</v>
      </c>
      <c r="Q24" s="404" t="s">
        <v>91</v>
      </c>
      <c r="R24" s="405" t="s">
        <v>170</v>
      </c>
      <c r="S24" s="447" t="s">
        <v>176</v>
      </c>
      <c r="U24" s="463" t="s">
        <v>325</v>
      </c>
    </row>
    <row r="25" spans="2:21">
      <c r="B25" t="s">
        <v>206</v>
      </c>
      <c r="U25" t="s">
        <v>439</v>
      </c>
    </row>
    <row r="26" spans="2:21">
      <c r="B26" t="s">
        <v>207</v>
      </c>
      <c r="U26" t="s">
        <v>326</v>
      </c>
    </row>
    <row r="27" spans="2:21">
      <c r="B27" t="s">
        <v>208</v>
      </c>
    </row>
    <row r="28" spans="2:21">
      <c r="B28" t="s">
        <v>209</v>
      </c>
      <c r="U28" s="463" t="s">
        <v>327</v>
      </c>
    </row>
    <row r="29" spans="2:21" ht="23.5">
      <c r="B29" s="462" t="s">
        <v>210</v>
      </c>
      <c r="U29" t="s">
        <v>328</v>
      </c>
    </row>
    <row r="30" spans="2:21">
      <c r="B30" s="463" t="s">
        <v>3</v>
      </c>
      <c r="U30" t="s">
        <v>329</v>
      </c>
    </row>
    <row r="31" spans="2:21">
      <c r="B31" t="s">
        <v>211</v>
      </c>
      <c r="U31" t="s">
        <v>330</v>
      </c>
    </row>
    <row r="32" spans="2:21">
      <c r="B32" t="s">
        <v>212</v>
      </c>
      <c r="U32" t="s">
        <v>331</v>
      </c>
    </row>
    <row r="33" spans="2:21">
      <c r="B33" t="s">
        <v>213</v>
      </c>
    </row>
    <row r="34" spans="2:21">
      <c r="B34" t="s">
        <v>214</v>
      </c>
      <c r="U34" s="463" t="s">
        <v>332</v>
      </c>
    </row>
    <row r="35" spans="2:21">
      <c r="B35" s="463" t="s">
        <v>215</v>
      </c>
      <c r="U35" t="s">
        <v>333</v>
      </c>
    </row>
    <row r="36" spans="2:21">
      <c r="B36" t="s">
        <v>216</v>
      </c>
      <c r="U36" t="s">
        <v>334</v>
      </c>
    </row>
    <row r="37" spans="2:21">
      <c r="B37" t="s">
        <v>217</v>
      </c>
    </row>
    <row r="38" spans="2:21">
      <c r="B38" t="s">
        <v>218</v>
      </c>
      <c r="U38" s="463" t="s">
        <v>335</v>
      </c>
    </row>
    <row r="39" spans="2:21">
      <c r="B39" t="s">
        <v>219</v>
      </c>
      <c r="U39" t="s">
        <v>336</v>
      </c>
    </row>
    <row r="40" spans="2:21">
      <c r="B40" s="463" t="s">
        <v>220</v>
      </c>
      <c r="U40" t="s">
        <v>337</v>
      </c>
    </row>
    <row r="41" spans="2:21">
      <c r="B41" t="s">
        <v>221</v>
      </c>
    </row>
    <row r="42" spans="2:21">
      <c r="B42" t="s">
        <v>222</v>
      </c>
      <c r="U42" s="463" t="s">
        <v>338</v>
      </c>
    </row>
    <row r="43" spans="2:21">
      <c r="B43" t="s">
        <v>223</v>
      </c>
      <c r="U43" t="s">
        <v>339</v>
      </c>
    </row>
    <row r="44" spans="2:21" ht="23.5">
      <c r="B44" s="462" t="s">
        <v>224</v>
      </c>
      <c r="U44" t="s">
        <v>340</v>
      </c>
    </row>
    <row r="45" spans="2:21">
      <c r="B45" s="463" t="s">
        <v>225</v>
      </c>
    </row>
    <row r="46" spans="2:21">
      <c r="B46" t="s">
        <v>226</v>
      </c>
      <c r="U46" s="463" t="s">
        <v>341</v>
      </c>
    </row>
    <row r="47" spans="2:21">
      <c r="B47" t="s">
        <v>227</v>
      </c>
      <c r="U47" t="s">
        <v>342</v>
      </c>
    </row>
    <row r="48" spans="2:21">
      <c r="B48" t="s">
        <v>228</v>
      </c>
      <c r="U48" t="s">
        <v>343</v>
      </c>
    </row>
    <row r="49" spans="2:21">
      <c r="B49" t="s">
        <v>229</v>
      </c>
    </row>
    <row r="50" spans="2:21">
      <c r="B50" t="s">
        <v>230</v>
      </c>
    </row>
    <row r="51" spans="2:21">
      <c r="B51" t="s">
        <v>231</v>
      </c>
    </row>
    <row r="52" spans="2:21">
      <c r="B52" t="s">
        <v>232</v>
      </c>
    </row>
    <row r="53" spans="2:21">
      <c r="B53" t="s">
        <v>233</v>
      </c>
    </row>
    <row r="54" spans="2:21" ht="23.5">
      <c r="B54" s="462" t="s">
        <v>234</v>
      </c>
    </row>
    <row r="55" spans="2:21">
      <c r="B55" s="463" t="s">
        <v>235</v>
      </c>
      <c r="U55" s="469"/>
    </row>
    <row r="56" spans="2:21">
      <c r="B56" t="s">
        <v>236</v>
      </c>
    </row>
    <row r="57" spans="2:21">
      <c r="B57" t="s">
        <v>237</v>
      </c>
    </row>
    <row r="58" spans="2:21">
      <c r="B58" t="s">
        <v>238</v>
      </c>
    </row>
    <row r="59" spans="2:21">
      <c r="B59" s="463" t="s">
        <v>239</v>
      </c>
    </row>
    <row r="60" spans="2:21">
      <c r="B60" t="s">
        <v>240</v>
      </c>
    </row>
    <row r="61" spans="2:21">
      <c r="B61" t="s">
        <v>241</v>
      </c>
    </row>
    <row r="62" spans="2:21">
      <c r="B62" t="s">
        <v>242</v>
      </c>
    </row>
    <row r="63" spans="2:21">
      <c r="B63" t="s">
        <v>243</v>
      </c>
    </row>
    <row r="64" spans="2:21">
      <c r="B64" s="463" t="s">
        <v>244</v>
      </c>
    </row>
    <row r="65" spans="2:21">
      <c r="B65" t="s">
        <v>245</v>
      </c>
    </row>
    <row r="66" spans="2:21">
      <c r="B66" t="s">
        <v>246</v>
      </c>
    </row>
    <row r="67" spans="2:21" ht="23.5">
      <c r="B67" s="462" t="s">
        <v>247</v>
      </c>
    </row>
    <row r="68" spans="2:21" ht="23.5">
      <c r="B68" s="463" t="s">
        <v>17</v>
      </c>
      <c r="U68" s="462"/>
    </row>
    <row r="69" spans="2:21">
      <c r="B69" t="s">
        <v>248</v>
      </c>
    </row>
    <row r="70" spans="2:21">
      <c r="B70" t="s">
        <v>249</v>
      </c>
    </row>
    <row r="71" spans="2:21">
      <c r="B71" t="s">
        <v>250</v>
      </c>
      <c r="U71" s="468"/>
    </row>
    <row r="72" spans="2:21">
      <c r="B72" t="s">
        <v>251</v>
      </c>
      <c r="U72" s="468"/>
    </row>
    <row r="73" spans="2:21">
      <c r="B73" t="s">
        <v>252</v>
      </c>
      <c r="U73" s="468"/>
    </row>
    <row r="74" spans="2:21">
      <c r="B74" t="s">
        <v>253</v>
      </c>
      <c r="U74" s="468"/>
    </row>
    <row r="75" spans="2:21">
      <c r="B75" t="s">
        <v>254</v>
      </c>
      <c r="U75" s="468"/>
    </row>
    <row r="76" spans="2:21">
      <c r="B76" t="s">
        <v>255</v>
      </c>
      <c r="U76" s="468"/>
    </row>
    <row r="77" spans="2:21">
      <c r="B77" t="s">
        <v>256</v>
      </c>
      <c r="U77" s="468"/>
    </row>
    <row r="78" spans="2:21">
      <c r="B78" t="s">
        <v>257</v>
      </c>
      <c r="U78" s="468"/>
    </row>
    <row r="79" spans="2:21" ht="23.5">
      <c r="B79" s="462" t="s">
        <v>258</v>
      </c>
      <c r="U79" s="468"/>
    </row>
    <row r="80" spans="2:21">
      <c r="B80" s="463" t="s">
        <v>259</v>
      </c>
      <c r="U80" s="468"/>
    </row>
    <row r="81" spans="2:2">
      <c r="B81" t="s">
        <v>260</v>
      </c>
    </row>
    <row r="82" spans="2:2">
      <c r="B82" t="s">
        <v>261</v>
      </c>
    </row>
    <row r="83" spans="2:2">
      <c r="B83" s="463" t="s">
        <v>262</v>
      </c>
    </row>
    <row r="84" spans="2:2">
      <c r="B84" t="s">
        <v>263</v>
      </c>
    </row>
    <row r="85" spans="2:2">
      <c r="B85" t="s">
        <v>264</v>
      </c>
    </row>
    <row r="86" spans="2:2">
      <c r="B86" t="s">
        <v>265</v>
      </c>
    </row>
    <row r="87" spans="2:2">
      <c r="B87" t="s">
        <v>266</v>
      </c>
    </row>
    <row r="88" spans="2:2">
      <c r="B88" t="s">
        <v>267</v>
      </c>
    </row>
    <row r="89" spans="2:2" ht="23.5">
      <c r="B89" s="462" t="s">
        <v>268</v>
      </c>
    </row>
    <row r="90" spans="2:2">
      <c r="B90" t="s">
        <v>269</v>
      </c>
    </row>
    <row r="91" spans="2:2">
      <c r="B91" s="463" t="s">
        <v>270</v>
      </c>
    </row>
    <row r="92" spans="2:2">
      <c r="B92" s="463" t="s">
        <v>271</v>
      </c>
    </row>
    <row r="93" spans="2:2">
      <c r="B93" s="463" t="s">
        <v>272</v>
      </c>
    </row>
    <row r="94" spans="2:2">
      <c r="B94" t="s">
        <v>273</v>
      </c>
    </row>
    <row r="95" spans="2:2">
      <c r="B95" t="s">
        <v>274</v>
      </c>
    </row>
    <row r="96" spans="2:2" ht="23.5">
      <c r="B96" s="462" t="s">
        <v>275</v>
      </c>
    </row>
    <row r="97" spans="2:2">
      <c r="B97" t="s">
        <v>276</v>
      </c>
    </row>
    <row r="98" spans="2:2">
      <c r="B98" s="464" t="s">
        <v>277</v>
      </c>
    </row>
    <row r="99" spans="2:2">
      <c r="B99" t="s">
        <v>278</v>
      </c>
    </row>
    <row r="100" spans="2:2">
      <c r="B100" t="s">
        <v>279</v>
      </c>
    </row>
    <row r="101" spans="2:2">
      <c r="B101" t="s">
        <v>280</v>
      </c>
    </row>
    <row r="102" spans="2:2">
      <c r="B102" t="s">
        <v>281</v>
      </c>
    </row>
    <row r="103" spans="2:2">
      <c r="B103" t="s">
        <v>282</v>
      </c>
    </row>
    <row r="104" spans="2:2" ht="23.5">
      <c r="B104" s="462" t="s">
        <v>283</v>
      </c>
    </row>
    <row r="105" spans="2:2">
      <c r="B105" t="s">
        <v>284</v>
      </c>
    </row>
    <row r="106" spans="2:2">
      <c r="B106" t="s">
        <v>285</v>
      </c>
    </row>
    <row r="107" spans="2:2">
      <c r="B107" t="s">
        <v>286</v>
      </c>
    </row>
    <row r="108" spans="2:2">
      <c r="B108" t="s">
        <v>287</v>
      </c>
    </row>
    <row r="109" spans="2:2">
      <c r="B109" t="s">
        <v>288</v>
      </c>
    </row>
    <row r="110" spans="2:2">
      <c r="B110" t="s">
        <v>289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55214-52C1-4B53-B4BE-1C9DF5D4674D}">
  <dimension ref="C3:AB248"/>
  <sheetViews>
    <sheetView workbookViewId="0">
      <selection activeCell="Q36" sqref="Q36"/>
    </sheetView>
  </sheetViews>
  <sheetFormatPr defaultRowHeight="14.5"/>
  <cols>
    <col min="1" max="1" width="2" customWidth="1"/>
    <col min="2" max="2" width="2.54296875" customWidth="1"/>
    <col min="23" max="23" width="11.453125" customWidth="1"/>
    <col min="25" max="25" width="14.453125" customWidth="1"/>
    <col min="26" max="26" width="15.7265625" customWidth="1"/>
    <col min="27" max="27" width="13.81640625" customWidth="1"/>
  </cols>
  <sheetData>
    <row r="3" spans="3:28" ht="15" thickBot="1"/>
    <row r="4" spans="3:28" ht="15" thickBot="1">
      <c r="C4" s="179" t="s">
        <v>0</v>
      </c>
      <c r="D4" s="180" t="s">
        <v>1</v>
      </c>
      <c r="E4" s="180" t="s">
        <v>2</v>
      </c>
      <c r="F4" s="180" t="s">
        <v>3</v>
      </c>
      <c r="G4" s="180" t="s">
        <v>126</v>
      </c>
      <c r="H4" s="265" t="s">
        <v>128</v>
      </c>
      <c r="I4" s="288" t="s">
        <v>133</v>
      </c>
      <c r="J4" s="269" t="s">
        <v>129</v>
      </c>
      <c r="K4" s="269">
        <v>4</v>
      </c>
      <c r="L4" s="180">
        <v>5</v>
      </c>
      <c r="M4" s="180" t="s">
        <v>8</v>
      </c>
      <c r="N4" s="180" t="s">
        <v>9</v>
      </c>
      <c r="O4" s="180" t="s">
        <v>10</v>
      </c>
      <c r="P4" s="265" t="s">
        <v>11</v>
      </c>
      <c r="Q4" s="288" t="s">
        <v>134</v>
      </c>
      <c r="R4" s="269" t="s">
        <v>12</v>
      </c>
      <c r="S4" s="180" t="s">
        <v>44</v>
      </c>
      <c r="T4" s="180" t="s">
        <v>14</v>
      </c>
      <c r="U4" s="265" t="s">
        <v>43</v>
      </c>
      <c r="V4" s="288" t="s">
        <v>135</v>
      </c>
      <c r="W4" s="269" t="s">
        <v>136</v>
      </c>
      <c r="X4" s="180" t="s">
        <v>17</v>
      </c>
      <c r="Y4" s="178" t="s">
        <v>18</v>
      </c>
      <c r="Z4" s="265" t="s">
        <v>137</v>
      </c>
      <c r="AA4" s="288" t="s">
        <v>21</v>
      </c>
      <c r="AB4" s="328" t="s">
        <v>16</v>
      </c>
    </row>
    <row r="5" spans="3:28">
      <c r="C5" s="75">
        <v>1</v>
      </c>
      <c r="D5" s="62">
        <v>4</v>
      </c>
      <c r="E5" s="76">
        <v>6</v>
      </c>
      <c r="F5" s="77">
        <v>3</v>
      </c>
      <c r="G5" s="77">
        <v>3</v>
      </c>
      <c r="H5" s="266">
        <v>3</v>
      </c>
      <c r="I5" s="289">
        <f t="shared" ref="I5:I13" si="0">SUM(F5:H5)</f>
        <v>9</v>
      </c>
      <c r="J5" s="270"/>
      <c r="K5" s="270"/>
      <c r="L5" s="66"/>
      <c r="M5" s="66"/>
      <c r="N5" s="66"/>
      <c r="O5" s="66"/>
      <c r="P5" s="266"/>
      <c r="Q5" s="289">
        <f>SUM(J5:P5)</f>
        <v>0</v>
      </c>
      <c r="R5" s="270"/>
      <c r="S5" s="66"/>
      <c r="T5" s="67">
        <v>3</v>
      </c>
      <c r="U5" s="277"/>
      <c r="V5" s="289">
        <f>SUM(R5:U5)</f>
        <v>3</v>
      </c>
      <c r="W5" s="280">
        <v>2</v>
      </c>
      <c r="X5" s="68">
        <v>2</v>
      </c>
      <c r="Y5" s="62">
        <v>4</v>
      </c>
      <c r="Z5" s="284">
        <f>SUM(I5+Q5+V5+W5)</f>
        <v>14</v>
      </c>
      <c r="AA5" s="291">
        <f t="shared" ref="AA5:AA6" si="1">SUM(Y5/Z5)</f>
        <v>0.2857142857142857</v>
      </c>
      <c r="AB5" s="327"/>
    </row>
    <row r="6" spans="3:28">
      <c r="C6" s="2">
        <v>2</v>
      </c>
      <c r="D6" s="43">
        <v>4</v>
      </c>
      <c r="E6" s="25">
        <v>4</v>
      </c>
      <c r="F6" s="3">
        <v>3</v>
      </c>
      <c r="G6" s="3">
        <v>1.3</v>
      </c>
      <c r="H6" s="267"/>
      <c r="I6" s="289">
        <f t="shared" si="0"/>
        <v>4.3</v>
      </c>
      <c r="J6" s="271"/>
      <c r="K6" s="271"/>
      <c r="L6" s="4"/>
      <c r="M6" s="4"/>
      <c r="N6" s="4"/>
      <c r="O6" s="4"/>
      <c r="P6" s="267"/>
      <c r="Q6" s="289">
        <f t="shared" ref="Q6:Q14" si="2">SUM(J6:P6)</f>
        <v>0</v>
      </c>
      <c r="R6" s="271"/>
      <c r="S6" s="4"/>
      <c r="T6" s="5"/>
      <c r="U6" s="278">
        <v>1</v>
      </c>
      <c r="V6" s="289">
        <f t="shared" ref="V6:V14" si="3">SUM(R6:U6)</f>
        <v>1</v>
      </c>
      <c r="W6" s="281">
        <v>1</v>
      </c>
      <c r="X6" s="6">
        <v>2</v>
      </c>
      <c r="Y6" s="43">
        <v>4</v>
      </c>
      <c r="Z6" s="284">
        <f t="shared" ref="Z6:Z13" si="4">SUM(I6+Q6+V6+W6)</f>
        <v>6.3</v>
      </c>
      <c r="AA6" s="291">
        <f t="shared" si="1"/>
        <v>0.63492063492063489</v>
      </c>
      <c r="AB6" s="327"/>
    </row>
    <row r="7" spans="3:28">
      <c r="C7" s="2">
        <v>3</v>
      </c>
      <c r="D7" s="43">
        <v>5</v>
      </c>
      <c r="E7" s="25">
        <v>6</v>
      </c>
      <c r="F7" s="3">
        <v>2</v>
      </c>
      <c r="G7" s="3">
        <v>2</v>
      </c>
      <c r="H7" s="267">
        <v>2</v>
      </c>
      <c r="I7" s="289">
        <f t="shared" si="0"/>
        <v>6</v>
      </c>
      <c r="J7" s="271"/>
      <c r="K7" s="271"/>
      <c r="L7" s="4"/>
      <c r="M7" s="4"/>
      <c r="N7" s="4"/>
      <c r="O7" s="4"/>
      <c r="P7" s="267"/>
      <c r="Q7" s="289">
        <f t="shared" si="2"/>
        <v>0</v>
      </c>
      <c r="R7" s="271"/>
      <c r="S7" s="4"/>
      <c r="T7" s="5"/>
      <c r="U7" s="278">
        <v>1</v>
      </c>
      <c r="V7" s="289">
        <f t="shared" si="3"/>
        <v>1</v>
      </c>
      <c r="W7" s="281">
        <v>2</v>
      </c>
      <c r="X7" s="6">
        <v>2</v>
      </c>
      <c r="Y7" s="43">
        <v>5</v>
      </c>
      <c r="Z7" s="284">
        <f t="shared" si="4"/>
        <v>9</v>
      </c>
      <c r="AA7" s="291">
        <f>SUM(Y7/Z7)</f>
        <v>0.55555555555555558</v>
      </c>
      <c r="AB7" s="327"/>
    </row>
    <row r="8" spans="3:28">
      <c r="C8" s="2">
        <v>4</v>
      </c>
      <c r="D8" s="43">
        <v>4</v>
      </c>
      <c r="E8" s="25">
        <v>6</v>
      </c>
      <c r="F8" s="3">
        <v>3</v>
      </c>
      <c r="G8" s="3">
        <v>3.5</v>
      </c>
      <c r="H8" s="267"/>
      <c r="I8" s="289">
        <f t="shared" si="0"/>
        <v>6.5</v>
      </c>
      <c r="J8" s="271"/>
      <c r="K8" s="271"/>
      <c r="L8" s="4"/>
      <c r="M8" s="4"/>
      <c r="N8" s="4"/>
      <c r="O8" s="4"/>
      <c r="P8" s="267"/>
      <c r="Q8" s="289">
        <f t="shared" si="2"/>
        <v>0</v>
      </c>
      <c r="R8" s="271"/>
      <c r="S8" s="4">
        <v>3</v>
      </c>
      <c r="T8" s="5"/>
      <c r="U8" s="278">
        <v>2</v>
      </c>
      <c r="V8" s="289">
        <f t="shared" si="3"/>
        <v>5</v>
      </c>
      <c r="W8" s="281">
        <v>2</v>
      </c>
      <c r="X8" s="6">
        <v>2</v>
      </c>
      <c r="Y8" s="43">
        <v>4</v>
      </c>
      <c r="Z8" s="284">
        <f t="shared" si="4"/>
        <v>13.5</v>
      </c>
      <c r="AA8" s="300">
        <f t="shared" ref="AA8:AA14" si="5">SUM(Y8/Z8)</f>
        <v>0.29629629629629628</v>
      </c>
      <c r="AB8" s="327"/>
    </row>
    <row r="9" spans="3:28">
      <c r="C9" s="2">
        <v>5</v>
      </c>
      <c r="D9" s="43">
        <v>3</v>
      </c>
      <c r="E9" s="25">
        <v>4</v>
      </c>
      <c r="F9" s="3"/>
      <c r="G9" s="3"/>
      <c r="H9" s="267">
        <v>1.5</v>
      </c>
      <c r="I9" s="289">
        <f t="shared" si="0"/>
        <v>1.5</v>
      </c>
      <c r="J9" s="271"/>
      <c r="K9" s="271"/>
      <c r="L9" s="4"/>
      <c r="M9" s="4"/>
      <c r="N9" s="4"/>
      <c r="O9" s="4"/>
      <c r="P9" s="267"/>
      <c r="Q9" s="289">
        <f t="shared" si="2"/>
        <v>0</v>
      </c>
      <c r="R9" s="271"/>
      <c r="S9" s="4"/>
      <c r="T9" s="5">
        <v>2</v>
      </c>
      <c r="U9" s="278"/>
      <c r="V9" s="289">
        <f t="shared" si="3"/>
        <v>2</v>
      </c>
      <c r="W9" s="281">
        <v>2</v>
      </c>
      <c r="X9" s="6">
        <v>2</v>
      </c>
      <c r="Y9" s="43">
        <v>3</v>
      </c>
      <c r="Z9" s="284">
        <f t="shared" si="4"/>
        <v>5.5</v>
      </c>
      <c r="AA9" s="300">
        <f t="shared" si="5"/>
        <v>0.54545454545454541</v>
      </c>
      <c r="AB9" s="327"/>
    </row>
    <row r="10" spans="3:28">
      <c r="C10" s="2">
        <v>6</v>
      </c>
      <c r="D10" s="43">
        <v>4</v>
      </c>
      <c r="E10" s="25">
        <v>5</v>
      </c>
      <c r="F10" s="3">
        <v>1</v>
      </c>
      <c r="G10" s="3"/>
      <c r="H10" s="267"/>
      <c r="I10" s="289">
        <f t="shared" si="0"/>
        <v>1</v>
      </c>
      <c r="J10" s="271"/>
      <c r="K10" s="271"/>
      <c r="L10" s="4">
        <v>3</v>
      </c>
      <c r="M10" s="4"/>
      <c r="N10" s="4"/>
      <c r="O10" s="4"/>
      <c r="P10" s="267"/>
      <c r="Q10" s="289">
        <f t="shared" si="2"/>
        <v>3</v>
      </c>
      <c r="R10" s="271"/>
      <c r="S10" s="4"/>
      <c r="T10" s="5">
        <v>2</v>
      </c>
      <c r="U10" s="278"/>
      <c r="V10" s="289">
        <f t="shared" si="3"/>
        <v>2</v>
      </c>
      <c r="W10" s="281">
        <v>2</v>
      </c>
      <c r="X10" s="6">
        <v>2</v>
      </c>
      <c r="Y10" s="43">
        <v>4</v>
      </c>
      <c r="Z10" s="284">
        <f t="shared" si="4"/>
        <v>8</v>
      </c>
      <c r="AA10" s="291">
        <f t="shared" si="5"/>
        <v>0.5</v>
      </c>
      <c r="AB10" s="327"/>
    </row>
    <row r="11" spans="3:28">
      <c r="C11" s="2">
        <v>7</v>
      </c>
      <c r="D11" s="43">
        <v>3</v>
      </c>
      <c r="E11" s="25">
        <v>4</v>
      </c>
      <c r="F11" s="3"/>
      <c r="G11" s="3">
        <v>2</v>
      </c>
      <c r="H11" s="267"/>
      <c r="I11" s="289">
        <f t="shared" si="0"/>
        <v>2</v>
      </c>
      <c r="J11" s="271"/>
      <c r="K11" s="271"/>
      <c r="L11" s="4"/>
      <c r="M11" s="4"/>
      <c r="N11" s="4"/>
      <c r="O11" s="4"/>
      <c r="P11" s="267"/>
      <c r="Q11" s="289">
        <f t="shared" si="2"/>
        <v>0</v>
      </c>
      <c r="R11" s="271"/>
      <c r="S11" s="4"/>
      <c r="T11" s="5">
        <v>2</v>
      </c>
      <c r="U11" s="278"/>
      <c r="V11" s="289">
        <f t="shared" si="3"/>
        <v>2</v>
      </c>
      <c r="W11" s="281">
        <v>2</v>
      </c>
      <c r="X11" s="6">
        <v>2</v>
      </c>
      <c r="Y11" s="43">
        <v>3</v>
      </c>
      <c r="Z11" s="284">
        <f t="shared" si="4"/>
        <v>6</v>
      </c>
      <c r="AA11" s="291">
        <f t="shared" si="5"/>
        <v>0.5</v>
      </c>
      <c r="AB11" s="327"/>
    </row>
    <row r="12" spans="3:28">
      <c r="C12" s="2">
        <v>8</v>
      </c>
      <c r="D12" s="43">
        <v>4</v>
      </c>
      <c r="E12" s="25">
        <v>4</v>
      </c>
      <c r="F12" s="3">
        <v>3.5</v>
      </c>
      <c r="G12" s="3"/>
      <c r="H12" s="267"/>
      <c r="I12" s="289">
        <f t="shared" si="0"/>
        <v>3.5</v>
      </c>
      <c r="J12" s="271"/>
      <c r="K12" s="271"/>
      <c r="L12" s="4">
        <v>1</v>
      </c>
      <c r="M12" s="4"/>
      <c r="N12" s="4"/>
      <c r="O12" s="4"/>
      <c r="P12" s="267"/>
      <c r="Q12" s="289">
        <f t="shared" si="2"/>
        <v>1</v>
      </c>
      <c r="R12" s="271"/>
      <c r="S12" s="4"/>
      <c r="T12" s="5"/>
      <c r="U12" s="278"/>
      <c r="V12" s="289">
        <f t="shared" si="3"/>
        <v>0</v>
      </c>
      <c r="W12" s="281">
        <v>2</v>
      </c>
      <c r="X12" s="6">
        <v>2</v>
      </c>
      <c r="Y12" s="43">
        <v>4</v>
      </c>
      <c r="Z12" s="284">
        <f t="shared" si="4"/>
        <v>6.5</v>
      </c>
      <c r="AA12" s="291">
        <f t="shared" si="5"/>
        <v>0.61538461538461542</v>
      </c>
      <c r="AB12" s="327"/>
    </row>
    <row r="13" spans="3:28" ht="15" thickBot="1">
      <c r="C13" s="158">
        <v>9</v>
      </c>
      <c r="D13" s="61">
        <v>5</v>
      </c>
      <c r="E13" s="159">
        <v>6</v>
      </c>
      <c r="F13" s="160">
        <v>1</v>
      </c>
      <c r="G13" s="160">
        <v>1.8</v>
      </c>
      <c r="H13" s="268"/>
      <c r="I13" s="294">
        <f t="shared" si="0"/>
        <v>2.8</v>
      </c>
      <c r="J13" s="272"/>
      <c r="K13" s="272"/>
      <c r="L13" s="161"/>
      <c r="M13" s="161">
        <v>1.6</v>
      </c>
      <c r="N13" s="161"/>
      <c r="O13" s="161"/>
      <c r="P13" s="268"/>
      <c r="Q13" s="294">
        <f t="shared" si="2"/>
        <v>1.6</v>
      </c>
      <c r="R13" s="272"/>
      <c r="S13" s="161"/>
      <c r="T13" s="162">
        <v>2</v>
      </c>
      <c r="U13" s="279"/>
      <c r="V13" s="289">
        <f t="shared" si="3"/>
        <v>2</v>
      </c>
      <c r="W13" s="282">
        <v>2</v>
      </c>
      <c r="X13" s="163">
        <v>2</v>
      </c>
      <c r="Y13" s="61">
        <v>5</v>
      </c>
      <c r="Z13" s="295">
        <f t="shared" si="4"/>
        <v>8.4</v>
      </c>
      <c r="AA13" s="296">
        <f t="shared" si="5"/>
        <v>0.59523809523809523</v>
      </c>
      <c r="AB13" s="327"/>
    </row>
    <row r="14" spans="3:28" ht="15" thickBot="1">
      <c r="C14" s="37" t="s">
        <v>20</v>
      </c>
      <c r="D14" s="38">
        <f>SUM(D5:D13)</f>
        <v>36</v>
      </c>
      <c r="E14" s="38">
        <f>SUM(E5:E13)</f>
        <v>45</v>
      </c>
      <c r="F14" s="38">
        <f t="shared" ref="F14:N14" si="6">SUM(F5:F13)</f>
        <v>16.5</v>
      </c>
      <c r="G14" s="38">
        <f t="shared" si="6"/>
        <v>13.600000000000001</v>
      </c>
      <c r="H14" s="38">
        <f t="shared" si="6"/>
        <v>6.5</v>
      </c>
      <c r="I14" s="288">
        <f>SUM(I5:I13)</f>
        <v>36.599999999999994</v>
      </c>
      <c r="J14" s="38">
        <f t="shared" si="6"/>
        <v>0</v>
      </c>
      <c r="K14" s="38">
        <f t="shared" si="6"/>
        <v>0</v>
      </c>
      <c r="L14" s="38">
        <f t="shared" si="6"/>
        <v>4</v>
      </c>
      <c r="M14" s="38">
        <f t="shared" si="6"/>
        <v>1.6</v>
      </c>
      <c r="N14" s="38">
        <f t="shared" si="6"/>
        <v>0</v>
      </c>
      <c r="O14" s="38">
        <f>SUM(O5:O13)</f>
        <v>0</v>
      </c>
      <c r="P14" s="38">
        <f t="shared" ref="P14:U14" si="7">SUM(P5:P13)</f>
        <v>0</v>
      </c>
      <c r="Q14" s="297">
        <f t="shared" si="2"/>
        <v>5.6</v>
      </c>
      <c r="R14" s="38">
        <f t="shared" si="7"/>
        <v>0</v>
      </c>
      <c r="S14" s="38">
        <f t="shared" si="7"/>
        <v>3</v>
      </c>
      <c r="T14" s="38">
        <f t="shared" si="7"/>
        <v>11</v>
      </c>
      <c r="U14" s="38">
        <f t="shared" si="7"/>
        <v>4</v>
      </c>
      <c r="V14" s="297">
        <f t="shared" si="3"/>
        <v>18</v>
      </c>
      <c r="W14" s="38">
        <f>SUM(W5:W13)</f>
        <v>17</v>
      </c>
      <c r="X14" s="38">
        <f>SUM(X5:X13)</f>
        <v>18</v>
      </c>
      <c r="Y14" s="38">
        <f>SUM(Y5:Y13)</f>
        <v>36</v>
      </c>
      <c r="Z14" s="252">
        <f>SUM(Z5:Z13)</f>
        <v>77.2</v>
      </c>
      <c r="AA14" s="293">
        <f t="shared" si="5"/>
        <v>0.46632124352331605</v>
      </c>
      <c r="AB14" s="328">
        <f>SUM(AB5:AB13)</f>
        <v>0</v>
      </c>
    </row>
    <row r="15" spans="3:28" ht="15" thickBot="1">
      <c r="C15" s="15"/>
      <c r="D15" s="16"/>
      <c r="E15" s="16"/>
      <c r="F15" s="195">
        <v>7</v>
      </c>
      <c r="G15" s="17">
        <v>6</v>
      </c>
      <c r="H15" s="17">
        <v>3</v>
      </c>
      <c r="I15" s="301">
        <f>SUM(F15:H15)</f>
        <v>16</v>
      </c>
      <c r="J15" s="17">
        <v>0</v>
      </c>
      <c r="K15" s="17"/>
      <c r="L15" s="17">
        <v>2</v>
      </c>
      <c r="M15" s="17">
        <v>1</v>
      </c>
      <c r="N15" s="17"/>
      <c r="O15" s="17">
        <v>0</v>
      </c>
      <c r="P15" s="17">
        <v>0</v>
      </c>
      <c r="Q15" s="290">
        <f>SUM(J15:P15)</f>
        <v>3</v>
      </c>
      <c r="R15" s="17">
        <v>0</v>
      </c>
      <c r="S15" s="17">
        <v>1</v>
      </c>
      <c r="T15" s="17">
        <v>5</v>
      </c>
      <c r="U15" s="17">
        <v>3</v>
      </c>
      <c r="V15" s="290">
        <f>SUM(R15:U15)</f>
        <v>9</v>
      </c>
      <c r="W15" s="17">
        <v>9</v>
      </c>
      <c r="X15" s="17">
        <v>18</v>
      </c>
      <c r="Y15" s="16"/>
      <c r="Z15" s="16"/>
      <c r="AA15" s="292"/>
      <c r="AB15" s="336">
        <v>9</v>
      </c>
    </row>
    <row r="16" spans="3:28" ht="15" thickBot="1">
      <c r="C16" s="21"/>
      <c r="D16" s="14"/>
      <c r="E16" s="14"/>
      <c r="F16" s="94">
        <f t="shared" ref="F16:U16" si="8">SUM(F15/F14)</f>
        <v>0.42424242424242425</v>
      </c>
      <c r="G16" s="94">
        <f t="shared" si="8"/>
        <v>0.44117647058823523</v>
      </c>
      <c r="H16" s="94">
        <v>0</v>
      </c>
      <c r="I16" s="299">
        <f>SUM(F16:H16)/2</f>
        <v>0.43270944741532974</v>
      </c>
      <c r="J16" s="152">
        <v>0</v>
      </c>
      <c r="K16" s="152">
        <v>0</v>
      </c>
      <c r="L16" s="152">
        <f>SUM(L15/L14)</f>
        <v>0.5</v>
      </c>
      <c r="M16" s="152">
        <f>SUM(M15/M14)</f>
        <v>0.625</v>
      </c>
      <c r="N16" s="152">
        <v>0</v>
      </c>
      <c r="O16" s="152">
        <v>0</v>
      </c>
      <c r="P16" s="152">
        <v>0</v>
      </c>
      <c r="Q16" s="299">
        <f>SUM(J16:P16)/2</f>
        <v>0.5625</v>
      </c>
      <c r="R16" s="152">
        <v>0</v>
      </c>
      <c r="S16" s="484">
        <f t="shared" si="8"/>
        <v>0.33333333333333331</v>
      </c>
      <c r="T16" s="484">
        <f t="shared" si="8"/>
        <v>0.45454545454545453</v>
      </c>
      <c r="U16" s="484">
        <f t="shared" si="8"/>
        <v>0.75</v>
      </c>
      <c r="V16" s="299">
        <f>SUM(R16:U99)/3</f>
        <v>0.51262626262626265</v>
      </c>
      <c r="W16" s="31">
        <f>SUM(W14/W15)</f>
        <v>1.8888888888888888</v>
      </c>
      <c r="X16" s="261">
        <f>SUM(X15/X14)</f>
        <v>1</v>
      </c>
      <c r="Y16" s="183">
        <f>SUM(I16+Q16+V16)/3</f>
        <v>0.50261190334719741</v>
      </c>
      <c r="Z16" s="29" t="s">
        <v>35</v>
      </c>
      <c r="AA16" s="293"/>
      <c r="AB16" s="440">
        <f>SUM(AB14/AB15)</f>
        <v>0</v>
      </c>
    </row>
    <row r="17" spans="3:21" ht="15" thickBot="1"/>
    <row r="18" spans="3:21" ht="24" thickBot="1">
      <c r="C18" s="491"/>
      <c r="D18" s="489" t="s">
        <v>440</v>
      </c>
      <c r="E18" s="490"/>
    </row>
    <row r="19" spans="3:21" ht="15" thickBot="1">
      <c r="Q19" s="37" t="s">
        <v>54</v>
      </c>
      <c r="R19" s="38" t="s">
        <v>158</v>
      </c>
      <c r="S19" s="38" t="s">
        <v>110</v>
      </c>
      <c r="T19" s="401" t="s">
        <v>171</v>
      </c>
      <c r="U19" s="465" t="s">
        <v>17</v>
      </c>
    </row>
    <row r="20" spans="3:21" ht="17.5">
      <c r="C20" s="467" t="s">
        <v>322</v>
      </c>
      <c r="Q20" s="437">
        <v>1</v>
      </c>
      <c r="R20" s="402" t="s">
        <v>172</v>
      </c>
      <c r="S20" s="402" t="s">
        <v>161</v>
      </c>
      <c r="T20" s="402" t="s">
        <v>164</v>
      </c>
      <c r="U20" s="466" t="s">
        <v>174</v>
      </c>
    </row>
    <row r="21" spans="3:21">
      <c r="Q21" s="438" t="s">
        <v>290</v>
      </c>
      <c r="R21" s="402" t="s">
        <v>159</v>
      </c>
      <c r="S21" s="402" t="s">
        <v>162</v>
      </c>
      <c r="T21" s="402" t="s">
        <v>166</v>
      </c>
      <c r="U21" s="445"/>
    </row>
    <row r="22" spans="3:21">
      <c r="C22" s="463" t="s">
        <v>444</v>
      </c>
      <c r="Q22" s="438" t="s">
        <v>291</v>
      </c>
      <c r="R22" s="402" t="s">
        <v>45</v>
      </c>
      <c r="S22" s="402" t="s">
        <v>165</v>
      </c>
      <c r="T22" s="402" t="s">
        <v>167</v>
      </c>
      <c r="U22" s="445" t="s">
        <v>175</v>
      </c>
    </row>
    <row r="23" spans="3:21">
      <c r="C23" t="s">
        <v>445</v>
      </c>
      <c r="Q23" s="438" t="s">
        <v>190</v>
      </c>
      <c r="R23" s="402" t="s">
        <v>160</v>
      </c>
      <c r="S23" s="402" t="s">
        <v>163</v>
      </c>
      <c r="T23" s="402" t="s">
        <v>168</v>
      </c>
      <c r="U23" s="446"/>
    </row>
    <row r="24" spans="3:21">
      <c r="C24" t="s">
        <v>446</v>
      </c>
      <c r="Q24" s="438" t="s">
        <v>191</v>
      </c>
      <c r="R24" s="402" t="s">
        <v>88</v>
      </c>
      <c r="S24" s="402" t="s">
        <v>88</v>
      </c>
      <c r="T24" s="402" t="s">
        <v>169</v>
      </c>
      <c r="U24" s="445" t="s">
        <v>176</v>
      </c>
    </row>
    <row r="25" spans="3:21" ht="15" thickBot="1">
      <c r="Q25" s="439" t="s">
        <v>192</v>
      </c>
      <c r="R25" s="404" t="s">
        <v>91</v>
      </c>
      <c r="S25" s="404" t="s">
        <v>91</v>
      </c>
      <c r="T25" s="404" t="s">
        <v>170</v>
      </c>
      <c r="U25" s="447" t="s">
        <v>292</v>
      </c>
    </row>
    <row r="28" spans="3:21">
      <c r="C28" s="463" t="s">
        <v>54</v>
      </c>
    </row>
    <row r="29" spans="3:21">
      <c r="C29" t="s">
        <v>409</v>
      </c>
    </row>
    <row r="30" spans="3:21">
      <c r="C30" t="s">
        <v>447</v>
      </c>
    </row>
    <row r="34" spans="3:3">
      <c r="C34" s="463" t="s">
        <v>325</v>
      </c>
    </row>
    <row r="35" spans="3:3">
      <c r="C35" t="s">
        <v>448</v>
      </c>
    </row>
    <row r="36" spans="3:3">
      <c r="C36" t="s">
        <v>449</v>
      </c>
    </row>
    <row r="37" spans="3:3">
      <c r="C37" t="s">
        <v>450</v>
      </c>
    </row>
    <row r="39" spans="3:3">
      <c r="C39" t="s">
        <v>451</v>
      </c>
    </row>
    <row r="43" spans="3:3">
      <c r="C43" s="463" t="s">
        <v>452</v>
      </c>
    </row>
    <row r="45" spans="3:3">
      <c r="C45" s="463" t="s">
        <v>350</v>
      </c>
    </row>
    <row r="46" spans="3:3">
      <c r="C46" t="s">
        <v>453</v>
      </c>
    </row>
    <row r="47" spans="3:3">
      <c r="C47" t="s">
        <v>454</v>
      </c>
    </row>
    <row r="48" spans="3:3">
      <c r="C48" t="s">
        <v>455</v>
      </c>
    </row>
    <row r="49" spans="3:3">
      <c r="C49" t="s">
        <v>456</v>
      </c>
    </row>
    <row r="51" spans="3:3">
      <c r="C51" s="463" t="s">
        <v>134</v>
      </c>
    </row>
    <row r="52" spans="3:3">
      <c r="C52" t="s">
        <v>457</v>
      </c>
    </row>
    <row r="53" spans="3:3">
      <c r="C53" t="s">
        <v>458</v>
      </c>
    </row>
    <row r="55" spans="3:3">
      <c r="C55" s="463" t="s">
        <v>358</v>
      </c>
    </row>
    <row r="56" spans="3:3">
      <c r="C56" t="s">
        <v>360</v>
      </c>
    </row>
    <row r="57" spans="3:3">
      <c r="C57" t="s">
        <v>459</v>
      </c>
    </row>
    <row r="58" spans="3:3">
      <c r="C58" t="s">
        <v>460</v>
      </c>
    </row>
    <row r="59" spans="3:3">
      <c r="C59" t="s">
        <v>461</v>
      </c>
    </row>
    <row r="61" spans="3:3">
      <c r="C61" s="463" t="s">
        <v>362</v>
      </c>
    </row>
    <row r="62" spans="3:3">
      <c r="C62" t="s">
        <v>373</v>
      </c>
    </row>
    <row r="63" spans="3:3">
      <c r="C63" t="s">
        <v>462</v>
      </c>
    </row>
    <row r="64" spans="3:3">
      <c r="C64" t="s">
        <v>463</v>
      </c>
    </row>
    <row r="65" spans="3:3">
      <c r="C65" t="s">
        <v>464</v>
      </c>
    </row>
    <row r="69" spans="3:3">
      <c r="C69" s="463" t="s">
        <v>465</v>
      </c>
    </row>
    <row r="71" spans="3:3">
      <c r="C71" t="s">
        <v>466</v>
      </c>
    </row>
    <row r="73" spans="3:3">
      <c r="C73" t="s">
        <v>467</v>
      </c>
    </row>
    <row r="74" spans="3:3">
      <c r="C74" t="s">
        <v>468</v>
      </c>
    </row>
    <row r="75" spans="3:3">
      <c r="C75" t="s">
        <v>469</v>
      </c>
    </row>
    <row r="76" spans="3:3">
      <c r="C76" t="s">
        <v>470</v>
      </c>
    </row>
    <row r="77" spans="3:3">
      <c r="C77" t="s">
        <v>471</v>
      </c>
    </row>
    <row r="79" spans="3:3">
      <c r="C79" t="s">
        <v>472</v>
      </c>
    </row>
    <row r="83" spans="3:3">
      <c r="C83" s="463" t="s">
        <v>473</v>
      </c>
    </row>
    <row r="85" spans="3:3">
      <c r="C85" t="s">
        <v>474</v>
      </c>
    </row>
    <row r="87" spans="3:3">
      <c r="C87" t="s">
        <v>475</v>
      </c>
    </row>
    <row r="89" spans="3:3">
      <c r="C89" t="s">
        <v>476</v>
      </c>
    </row>
    <row r="90" spans="3:3">
      <c r="C90" t="s">
        <v>477</v>
      </c>
    </row>
    <row r="91" spans="3:3">
      <c r="C91" t="s">
        <v>478</v>
      </c>
    </row>
    <row r="92" spans="3:3">
      <c r="C92" t="s">
        <v>479</v>
      </c>
    </row>
    <row r="96" spans="3:3">
      <c r="C96" s="463" t="s">
        <v>338</v>
      </c>
    </row>
    <row r="98" spans="3:3">
      <c r="C98" t="s">
        <v>480</v>
      </c>
    </row>
    <row r="99" spans="3:3">
      <c r="C99" t="s">
        <v>481</v>
      </c>
    </row>
    <row r="101" spans="3:3">
      <c r="C101" t="s">
        <v>482</v>
      </c>
    </row>
    <row r="102" spans="3:3">
      <c r="C102" t="s">
        <v>483</v>
      </c>
    </row>
    <row r="103" spans="3:3">
      <c r="C103" t="s">
        <v>484</v>
      </c>
    </row>
    <row r="104" spans="3:3">
      <c r="C104" t="s">
        <v>485</v>
      </c>
    </row>
    <row r="106" spans="3:3">
      <c r="C106" t="s">
        <v>486</v>
      </c>
    </row>
    <row r="107" spans="3:3">
      <c r="C107" s="463" t="s">
        <v>487</v>
      </c>
    </row>
    <row r="111" spans="3:3">
      <c r="C111" s="463" t="s">
        <v>488</v>
      </c>
    </row>
    <row r="113" spans="3:3">
      <c r="C113" t="s">
        <v>489</v>
      </c>
    </row>
    <row r="114" spans="3:3">
      <c r="C114" t="s">
        <v>490</v>
      </c>
    </row>
    <row r="115" spans="3:3">
      <c r="C115" t="s">
        <v>491</v>
      </c>
    </row>
    <row r="117" spans="3:3">
      <c r="C117" t="s">
        <v>492</v>
      </c>
    </row>
    <row r="120" spans="3:3" ht="17.5">
      <c r="C120" s="467"/>
    </row>
    <row r="124" spans="3:3" ht="17.5">
      <c r="C124" s="467"/>
    </row>
    <row r="125" spans="3:3">
      <c r="C125" s="468"/>
    </row>
    <row r="126" spans="3:3">
      <c r="C126" s="468"/>
    </row>
    <row r="127" spans="3:3">
      <c r="C127" s="468"/>
    </row>
    <row r="128" spans="3:3">
      <c r="C128" s="468"/>
    </row>
    <row r="130" spans="3:3" ht="17.5">
      <c r="C130" s="467"/>
    </row>
    <row r="131" spans="3:3">
      <c r="C131" s="468"/>
    </row>
    <row r="132" spans="3:3">
      <c r="C132" s="468"/>
    </row>
    <row r="133" spans="3:3">
      <c r="C133" s="468"/>
    </row>
    <row r="134" spans="3:3">
      <c r="C134" s="468"/>
    </row>
    <row r="135" spans="3:3">
      <c r="C135" s="468"/>
    </row>
    <row r="136" spans="3:3">
      <c r="C136" s="468"/>
    </row>
    <row r="137" spans="3:3">
      <c r="C137" s="468"/>
    </row>
    <row r="138" spans="3:3">
      <c r="C138" s="468"/>
    </row>
    <row r="140" spans="3:3" ht="17.5">
      <c r="C140" s="467"/>
    </row>
    <row r="145" spans="3:3">
      <c r="C145" s="468"/>
    </row>
    <row r="146" spans="3:3">
      <c r="C146" s="468"/>
    </row>
    <row r="147" spans="3:3">
      <c r="C147" s="468"/>
    </row>
    <row r="148" spans="3:3">
      <c r="C148" s="468"/>
    </row>
    <row r="152" spans="3:3" ht="23.5">
      <c r="C152" s="462"/>
    </row>
    <row r="159" spans="3:3">
      <c r="C159" s="468"/>
    </row>
    <row r="160" spans="3:3">
      <c r="C160" s="468"/>
    </row>
    <row r="161" spans="3:3">
      <c r="C161" s="468"/>
    </row>
    <row r="162" spans="3:3">
      <c r="C162" s="468"/>
    </row>
    <row r="163" spans="3:3">
      <c r="C163" s="468"/>
    </row>
    <row r="164" spans="3:3">
      <c r="C164" s="468"/>
    </row>
    <row r="166" spans="3:3" ht="17.5">
      <c r="C166" s="467"/>
    </row>
    <row r="173" spans="3:3" ht="23.5">
      <c r="C173" s="462"/>
    </row>
    <row r="176" spans="3:3">
      <c r="C176" s="468"/>
    </row>
    <row r="177" spans="3:3">
      <c r="C177" s="468"/>
    </row>
    <row r="178" spans="3:3">
      <c r="C178" s="468"/>
    </row>
    <row r="179" spans="3:3">
      <c r="C179" s="468"/>
    </row>
    <row r="182" spans="3:3">
      <c r="C182" s="468"/>
    </row>
    <row r="183" spans="3:3">
      <c r="C183" s="468"/>
    </row>
    <row r="184" spans="3:3">
      <c r="C184" s="468"/>
    </row>
    <row r="185" spans="3:3">
      <c r="C185" s="468"/>
    </row>
    <row r="188" spans="3:3">
      <c r="C188" s="468"/>
    </row>
    <row r="189" spans="3:3">
      <c r="C189" s="468"/>
    </row>
    <row r="190" spans="3:3">
      <c r="C190" s="468"/>
    </row>
    <row r="191" spans="3:3">
      <c r="C191" s="468"/>
    </row>
    <row r="195" spans="3:3" ht="23.5">
      <c r="C195" s="462"/>
    </row>
    <row r="207" spans="3:3" ht="23.5">
      <c r="C207" s="462"/>
    </row>
    <row r="210" spans="3:3">
      <c r="C210" s="468"/>
    </row>
    <row r="211" spans="3:3">
      <c r="C211" s="468"/>
    </row>
    <row r="212" spans="3:3">
      <c r="C212" s="468"/>
    </row>
    <row r="213" spans="3:3">
      <c r="C213" s="468"/>
    </row>
    <row r="214" spans="3:3">
      <c r="C214" s="468"/>
    </row>
    <row r="215" spans="3:3">
      <c r="C215" s="468"/>
    </row>
    <row r="216" spans="3:3">
      <c r="C216" s="468"/>
    </row>
    <row r="217" spans="3:3">
      <c r="C217" s="468"/>
    </row>
    <row r="220" spans="3:3">
      <c r="C220" s="468"/>
    </row>
    <row r="221" spans="3:3">
      <c r="C221" s="468"/>
    </row>
    <row r="222" spans="3:3">
      <c r="C222" s="468"/>
    </row>
    <row r="223" spans="3:3">
      <c r="C223" s="468"/>
    </row>
    <row r="230" spans="3:3" ht="23.5">
      <c r="C230" s="462"/>
    </row>
    <row r="233" spans="3:3">
      <c r="C233" s="468"/>
    </row>
    <row r="234" spans="3:3">
      <c r="C234" s="468"/>
    </row>
    <row r="235" spans="3:3">
      <c r="C235" s="468"/>
    </row>
    <row r="236" spans="3:3">
      <c r="C236" s="468"/>
    </row>
    <row r="239" spans="3:3">
      <c r="C239" s="468"/>
    </row>
    <row r="240" spans="3:3">
      <c r="C240" s="468"/>
    </row>
    <row r="241" spans="3:3">
      <c r="C241" s="468"/>
    </row>
    <row r="242" spans="3:3">
      <c r="C242" s="468"/>
    </row>
    <row r="243" spans="3:3">
      <c r="C243" s="468"/>
    </row>
    <row r="244" spans="3:3">
      <c r="C244" s="468"/>
    </row>
    <row r="248" spans="3:3" ht="23.5">
      <c r="C248" s="462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3E7EC-821C-48A8-9CFE-71068D016DED}">
  <dimension ref="B2:AA113"/>
  <sheetViews>
    <sheetView workbookViewId="0">
      <selection activeCell="K22" sqref="K22"/>
    </sheetView>
  </sheetViews>
  <sheetFormatPr defaultRowHeight="14.5"/>
  <cols>
    <col min="1" max="1" width="3.453125" customWidth="1"/>
    <col min="22" max="22" width="12.54296875" customWidth="1"/>
    <col min="24" max="24" width="15.7265625" customWidth="1"/>
    <col min="25" max="25" width="12.26953125" customWidth="1"/>
    <col min="26" max="26" width="11.8164062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265" t="s">
        <v>128</v>
      </c>
      <c r="H3" s="288" t="s">
        <v>133</v>
      </c>
      <c r="I3" s="269" t="s">
        <v>129</v>
      </c>
      <c r="J3" s="269">
        <v>4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>
        <v>4</v>
      </c>
      <c r="E4" s="77">
        <v>3</v>
      </c>
      <c r="F4" s="77">
        <v>1</v>
      </c>
      <c r="G4" s="266"/>
      <c r="H4" s="289">
        <f t="shared" ref="H4:H12" si="0">SUM(E4:G4)</f>
        <v>4</v>
      </c>
      <c r="I4" s="270"/>
      <c r="J4" s="270"/>
      <c r="K4" s="66"/>
      <c r="L4" s="66"/>
      <c r="M4" s="66"/>
      <c r="N4" s="66"/>
      <c r="O4" s="266"/>
      <c r="P4" s="289">
        <f>SUM(I4:O4)</f>
        <v>0</v>
      </c>
      <c r="Q4" s="270">
        <v>1</v>
      </c>
      <c r="R4" s="66"/>
      <c r="S4" s="67"/>
      <c r="T4" s="277"/>
      <c r="U4" s="289">
        <f>SUM(Q4:T4)</f>
        <v>1</v>
      </c>
      <c r="V4" s="280">
        <v>1</v>
      </c>
      <c r="W4" s="68">
        <v>2</v>
      </c>
      <c r="X4" s="62">
        <v>4</v>
      </c>
      <c r="Y4" s="284">
        <f>SUM(H4+P4+U4+V4)</f>
        <v>6</v>
      </c>
      <c r="Z4" s="291">
        <f t="shared" ref="Z4:Z5" si="1">SUM(X4/Y4)</f>
        <v>0.66666666666666663</v>
      </c>
      <c r="AA4" s="327"/>
    </row>
    <row r="5" spans="2:27">
      <c r="B5" s="2">
        <v>2</v>
      </c>
      <c r="C5" s="43">
        <v>4</v>
      </c>
      <c r="D5" s="25">
        <v>4</v>
      </c>
      <c r="E5" s="3">
        <v>3</v>
      </c>
      <c r="F5" s="3">
        <v>1</v>
      </c>
      <c r="G5" s="267"/>
      <c r="H5" s="289">
        <f t="shared" si="0"/>
        <v>4</v>
      </c>
      <c r="I5" s="271"/>
      <c r="J5" s="271"/>
      <c r="K5" s="4"/>
      <c r="L5" s="4"/>
      <c r="M5" s="4"/>
      <c r="N5" s="4"/>
      <c r="O5" s="267"/>
      <c r="P5" s="289">
        <f t="shared" ref="P5:P13" si="2">SUM(I5:O5)</f>
        <v>0</v>
      </c>
      <c r="Q5" s="271"/>
      <c r="R5" s="4"/>
      <c r="S5" s="5"/>
      <c r="T5" s="278"/>
      <c r="U5" s="289">
        <f t="shared" ref="U5:U13" si="3">SUM(Q5:T5)</f>
        <v>0</v>
      </c>
      <c r="V5" s="281">
        <v>2</v>
      </c>
      <c r="W5" s="6">
        <v>2</v>
      </c>
      <c r="X5" s="43">
        <v>4</v>
      </c>
      <c r="Y5" s="284">
        <f t="shared" ref="Y5:Y12" si="4">SUM(H5+P5+U5+V5)</f>
        <v>6</v>
      </c>
      <c r="Z5" s="291">
        <f t="shared" si="1"/>
        <v>0.66666666666666663</v>
      </c>
      <c r="AA5" s="327">
        <v>1</v>
      </c>
    </row>
    <row r="6" spans="2:27">
      <c r="B6" s="2">
        <v>3</v>
      </c>
      <c r="C6" s="43">
        <v>3</v>
      </c>
      <c r="D6" s="25">
        <v>3</v>
      </c>
      <c r="E6" s="3"/>
      <c r="F6" s="3"/>
      <c r="G6" s="267"/>
      <c r="H6" s="289">
        <f t="shared" si="0"/>
        <v>0</v>
      </c>
      <c r="I6" s="271"/>
      <c r="J6" s="271">
        <v>2</v>
      </c>
      <c r="K6" s="4"/>
      <c r="L6" s="4"/>
      <c r="M6" s="4"/>
      <c r="N6" s="4"/>
      <c r="O6" s="267"/>
      <c r="P6" s="289">
        <f t="shared" si="2"/>
        <v>2</v>
      </c>
      <c r="Q6" s="271"/>
      <c r="R6" s="4">
        <v>1</v>
      </c>
      <c r="S6" s="5"/>
      <c r="T6" s="278"/>
      <c r="U6" s="289">
        <f t="shared" si="3"/>
        <v>1</v>
      </c>
      <c r="V6" s="281">
        <v>1</v>
      </c>
      <c r="W6" s="6">
        <v>2</v>
      </c>
      <c r="X6" s="43">
        <v>3</v>
      </c>
      <c r="Y6" s="284">
        <f t="shared" si="4"/>
        <v>4</v>
      </c>
      <c r="Z6" s="291">
        <f>SUM(X6/Y6)</f>
        <v>0.75</v>
      </c>
      <c r="AA6" s="327"/>
    </row>
    <row r="7" spans="2:27">
      <c r="B7" s="2">
        <v>4</v>
      </c>
      <c r="C7" s="43">
        <v>4</v>
      </c>
      <c r="D7" s="25">
        <v>6</v>
      </c>
      <c r="E7" s="3">
        <v>3</v>
      </c>
      <c r="F7" s="3"/>
      <c r="G7" s="267"/>
      <c r="H7" s="289">
        <f t="shared" si="0"/>
        <v>3</v>
      </c>
      <c r="I7" s="271">
        <v>2</v>
      </c>
      <c r="J7" s="271"/>
      <c r="K7" s="4"/>
      <c r="L7" s="4"/>
      <c r="M7" s="4">
        <v>2</v>
      </c>
      <c r="N7" s="4"/>
      <c r="O7" s="267"/>
      <c r="P7" s="289">
        <f t="shared" si="2"/>
        <v>4</v>
      </c>
      <c r="Q7" s="271"/>
      <c r="R7" s="4"/>
      <c r="S7" s="5">
        <v>2</v>
      </c>
      <c r="T7" s="278"/>
      <c r="U7" s="289">
        <f t="shared" si="3"/>
        <v>2</v>
      </c>
      <c r="V7" s="281">
        <v>2</v>
      </c>
      <c r="W7" s="6">
        <v>2</v>
      </c>
      <c r="X7" s="43">
        <v>4</v>
      </c>
      <c r="Y7" s="284">
        <f t="shared" si="4"/>
        <v>11</v>
      </c>
      <c r="Z7" s="300">
        <f t="shared" ref="Z7:Z13" si="5">SUM(X7/Y7)</f>
        <v>0.36363636363636365</v>
      </c>
      <c r="AA7" s="327"/>
    </row>
    <row r="8" spans="2:27">
      <c r="B8" s="2">
        <v>5</v>
      </c>
      <c r="C8" s="43">
        <v>5</v>
      </c>
      <c r="D8" s="25">
        <v>6</v>
      </c>
      <c r="E8" s="3">
        <v>1</v>
      </c>
      <c r="F8" s="3">
        <v>2.6</v>
      </c>
      <c r="G8" s="267">
        <v>2.6</v>
      </c>
      <c r="H8" s="289">
        <f t="shared" si="0"/>
        <v>6.2</v>
      </c>
      <c r="I8" s="271"/>
      <c r="J8" s="271"/>
      <c r="K8" s="4"/>
      <c r="L8" s="4"/>
      <c r="M8" s="4"/>
      <c r="N8" s="4"/>
      <c r="O8" s="267">
        <v>2</v>
      </c>
      <c r="P8" s="289">
        <f t="shared" si="2"/>
        <v>2</v>
      </c>
      <c r="Q8" s="271"/>
      <c r="R8" s="4"/>
      <c r="S8" s="5"/>
      <c r="T8" s="278"/>
      <c r="U8" s="289">
        <f t="shared" si="3"/>
        <v>0</v>
      </c>
      <c r="V8" s="281">
        <v>2</v>
      </c>
      <c r="W8" s="6">
        <v>2</v>
      </c>
      <c r="X8" s="43">
        <v>5</v>
      </c>
      <c r="Y8" s="284">
        <f t="shared" si="4"/>
        <v>10.199999999999999</v>
      </c>
      <c r="Z8" s="300">
        <f t="shared" si="5"/>
        <v>0.49019607843137258</v>
      </c>
      <c r="AA8" s="327"/>
    </row>
    <row r="9" spans="2:27">
      <c r="B9" s="2">
        <v>6</v>
      </c>
      <c r="C9" s="43">
        <v>4</v>
      </c>
      <c r="D9" s="25">
        <v>5</v>
      </c>
      <c r="E9" s="3">
        <v>2.6</v>
      </c>
      <c r="F9" s="3"/>
      <c r="G9" s="267"/>
      <c r="H9" s="289">
        <f t="shared" si="0"/>
        <v>2.6</v>
      </c>
      <c r="I9" s="271"/>
      <c r="J9" s="271"/>
      <c r="K9" s="4"/>
      <c r="L9" s="4"/>
      <c r="M9" s="4">
        <v>2</v>
      </c>
      <c r="N9" s="4"/>
      <c r="O9" s="267"/>
      <c r="P9" s="289">
        <f t="shared" si="2"/>
        <v>2</v>
      </c>
      <c r="Q9" s="271"/>
      <c r="R9" s="4"/>
      <c r="S9" s="5">
        <v>2</v>
      </c>
      <c r="T9" s="278"/>
      <c r="U9" s="289">
        <f t="shared" si="3"/>
        <v>2</v>
      </c>
      <c r="V9" s="281">
        <v>2</v>
      </c>
      <c r="W9" s="6">
        <v>2</v>
      </c>
      <c r="X9" s="43">
        <v>4</v>
      </c>
      <c r="Y9" s="284">
        <f t="shared" si="4"/>
        <v>8.6</v>
      </c>
      <c r="Z9" s="291">
        <f t="shared" si="5"/>
        <v>0.46511627906976744</v>
      </c>
      <c r="AA9" s="327"/>
    </row>
    <row r="10" spans="2:27">
      <c r="B10" s="2">
        <v>7</v>
      </c>
      <c r="C10" s="43">
        <v>3</v>
      </c>
      <c r="D10" s="25">
        <v>4</v>
      </c>
      <c r="E10" s="3"/>
      <c r="F10" s="3">
        <v>2</v>
      </c>
      <c r="G10" s="267"/>
      <c r="H10" s="289">
        <f t="shared" si="0"/>
        <v>2</v>
      </c>
      <c r="I10" s="271"/>
      <c r="J10" s="271"/>
      <c r="K10" s="4"/>
      <c r="L10" s="4"/>
      <c r="M10" s="4"/>
      <c r="N10" s="4"/>
      <c r="O10" s="267"/>
      <c r="P10" s="289">
        <f t="shared" si="2"/>
        <v>0</v>
      </c>
      <c r="Q10" s="271"/>
      <c r="R10" s="4"/>
      <c r="S10" s="5">
        <v>2</v>
      </c>
      <c r="T10" s="278"/>
      <c r="U10" s="289">
        <f t="shared" si="3"/>
        <v>2</v>
      </c>
      <c r="V10" s="281">
        <v>2</v>
      </c>
      <c r="W10" s="6">
        <v>2</v>
      </c>
      <c r="X10" s="43">
        <v>3</v>
      </c>
      <c r="Y10" s="284">
        <f t="shared" si="4"/>
        <v>6</v>
      </c>
      <c r="Z10" s="291">
        <f t="shared" si="5"/>
        <v>0.5</v>
      </c>
      <c r="AA10" s="327"/>
    </row>
    <row r="11" spans="2:27">
      <c r="B11" s="2">
        <v>8</v>
      </c>
      <c r="C11" s="43">
        <v>5</v>
      </c>
      <c r="D11" s="25">
        <v>5</v>
      </c>
      <c r="E11" s="3">
        <v>1</v>
      </c>
      <c r="F11" s="3">
        <v>2</v>
      </c>
      <c r="G11" s="267"/>
      <c r="H11" s="289">
        <f t="shared" si="0"/>
        <v>3</v>
      </c>
      <c r="I11" s="271"/>
      <c r="J11" s="271"/>
      <c r="K11" s="4"/>
      <c r="L11" s="4"/>
      <c r="M11" s="4"/>
      <c r="N11" s="4"/>
      <c r="O11" s="267"/>
      <c r="P11" s="289">
        <f t="shared" si="2"/>
        <v>0</v>
      </c>
      <c r="Q11" s="271"/>
      <c r="R11" s="4"/>
      <c r="S11" s="5">
        <v>2</v>
      </c>
      <c r="T11" s="278"/>
      <c r="U11" s="289">
        <f t="shared" si="3"/>
        <v>2</v>
      </c>
      <c r="V11" s="281">
        <v>2</v>
      </c>
      <c r="W11" s="6">
        <v>2</v>
      </c>
      <c r="X11" s="43">
        <v>5</v>
      </c>
      <c r="Y11" s="284">
        <f t="shared" si="4"/>
        <v>7</v>
      </c>
      <c r="Z11" s="291">
        <f t="shared" si="5"/>
        <v>0.7142857142857143</v>
      </c>
      <c r="AA11" s="327">
        <v>1</v>
      </c>
    </row>
    <row r="12" spans="2:27" ht="15" thickBot="1">
      <c r="B12" s="158">
        <v>9</v>
      </c>
      <c r="C12" s="61">
        <v>4</v>
      </c>
      <c r="D12" s="159">
        <v>5</v>
      </c>
      <c r="E12" s="160">
        <v>2</v>
      </c>
      <c r="F12" s="160"/>
      <c r="G12" s="268"/>
      <c r="H12" s="294">
        <f t="shared" si="0"/>
        <v>2</v>
      </c>
      <c r="I12" s="272"/>
      <c r="J12" s="272">
        <v>2</v>
      </c>
      <c r="K12" s="161"/>
      <c r="L12" s="161"/>
      <c r="M12" s="161"/>
      <c r="N12" s="161"/>
      <c r="O12" s="268"/>
      <c r="P12" s="294">
        <f t="shared" si="2"/>
        <v>2</v>
      </c>
      <c r="Q12" s="272">
        <v>2</v>
      </c>
      <c r="R12" s="161"/>
      <c r="S12" s="162"/>
      <c r="T12" s="279"/>
      <c r="U12" s="289">
        <f t="shared" si="3"/>
        <v>2</v>
      </c>
      <c r="V12" s="282">
        <v>2</v>
      </c>
      <c r="W12" s="163">
        <v>2</v>
      </c>
      <c r="X12" s="61">
        <v>4</v>
      </c>
      <c r="Y12" s="295">
        <f t="shared" si="4"/>
        <v>8</v>
      </c>
      <c r="Z12" s="296">
        <f t="shared" si="5"/>
        <v>0.5</v>
      </c>
      <c r="AA12" s="327"/>
    </row>
    <row r="13" spans="2:27" ht="15" thickBot="1">
      <c r="B13" s="37" t="s">
        <v>20</v>
      </c>
      <c r="C13" s="38">
        <f>SUM(C4:C12)</f>
        <v>36</v>
      </c>
      <c r="D13" s="38">
        <f>SUM(D4:D12)</f>
        <v>42</v>
      </c>
      <c r="E13" s="38">
        <f t="shared" ref="E13:M13" si="6">SUM(E4:E12)</f>
        <v>15.6</v>
      </c>
      <c r="F13" s="38">
        <f t="shared" si="6"/>
        <v>8.6</v>
      </c>
      <c r="G13" s="38">
        <f t="shared" si="6"/>
        <v>2.6</v>
      </c>
      <c r="H13" s="288">
        <f>SUM(H4:H12)</f>
        <v>26.8</v>
      </c>
      <c r="I13" s="38">
        <f t="shared" si="6"/>
        <v>2</v>
      </c>
      <c r="J13" s="38">
        <f t="shared" si="6"/>
        <v>4</v>
      </c>
      <c r="K13" s="38">
        <f t="shared" si="6"/>
        <v>0</v>
      </c>
      <c r="L13" s="38">
        <f t="shared" si="6"/>
        <v>0</v>
      </c>
      <c r="M13" s="38">
        <f t="shared" si="6"/>
        <v>4</v>
      </c>
      <c r="N13" s="38">
        <f>SUM(N4:N12)</f>
        <v>0</v>
      </c>
      <c r="O13" s="38">
        <f t="shared" ref="O13:T13" si="7">SUM(O4:O12)</f>
        <v>2</v>
      </c>
      <c r="P13" s="297">
        <f t="shared" si="2"/>
        <v>12</v>
      </c>
      <c r="Q13" s="38">
        <f t="shared" si="7"/>
        <v>3</v>
      </c>
      <c r="R13" s="38">
        <f t="shared" si="7"/>
        <v>1</v>
      </c>
      <c r="S13" s="38">
        <f t="shared" si="7"/>
        <v>8</v>
      </c>
      <c r="T13" s="38">
        <f t="shared" si="7"/>
        <v>0</v>
      </c>
      <c r="U13" s="297">
        <f t="shared" si="3"/>
        <v>12</v>
      </c>
      <c r="V13" s="38">
        <f>SUM(V4:V12)</f>
        <v>16</v>
      </c>
      <c r="W13" s="38">
        <f>SUM(W4:W12)</f>
        <v>18</v>
      </c>
      <c r="X13" s="38">
        <f>SUM(X4:X12)</f>
        <v>36</v>
      </c>
      <c r="Y13" s="252">
        <f>SUM(Y4:Y12)</f>
        <v>66.800000000000011</v>
      </c>
      <c r="Z13" s="293">
        <f t="shared" si="5"/>
        <v>0.53892215568862267</v>
      </c>
      <c r="AA13" s="328">
        <f>SUM(AA4:AA12)</f>
        <v>2</v>
      </c>
    </row>
    <row r="14" spans="2:27" ht="15" thickBot="1">
      <c r="B14" s="15"/>
      <c r="C14" s="16"/>
      <c r="D14" s="16"/>
      <c r="E14" s="195">
        <v>7</v>
      </c>
      <c r="F14" s="17">
        <v>5</v>
      </c>
      <c r="G14" s="17">
        <v>1</v>
      </c>
      <c r="H14" s="301">
        <f>SUM(E14:G14)</f>
        <v>13</v>
      </c>
      <c r="I14" s="17">
        <v>1</v>
      </c>
      <c r="J14" s="17">
        <v>2</v>
      </c>
      <c r="K14" s="17">
        <v>0</v>
      </c>
      <c r="L14" s="17">
        <v>0</v>
      </c>
      <c r="M14" s="17">
        <v>2</v>
      </c>
      <c r="N14" s="17">
        <v>0</v>
      </c>
      <c r="O14" s="17">
        <v>1</v>
      </c>
      <c r="P14" s="290">
        <f>SUM(I14:O14)</f>
        <v>6</v>
      </c>
      <c r="Q14" s="17">
        <v>2</v>
      </c>
      <c r="R14" s="17">
        <v>1</v>
      </c>
      <c r="S14" s="17">
        <v>4</v>
      </c>
      <c r="T14" s="17">
        <v>0</v>
      </c>
      <c r="U14" s="290">
        <f>SUM(Q14:T14)</f>
        <v>7</v>
      </c>
      <c r="V14" s="17">
        <v>9</v>
      </c>
      <c r="W14" s="17"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S15" si="8">SUM(E14/E13)</f>
        <v>0.44871794871794873</v>
      </c>
      <c r="F15" s="94">
        <f t="shared" si="8"/>
        <v>0.58139534883720934</v>
      </c>
      <c r="G15" s="94">
        <f t="shared" si="8"/>
        <v>0.38461538461538458</v>
      </c>
      <c r="H15" s="299">
        <f>SUM(E15:G15)/2</f>
        <v>0.70736434108527135</v>
      </c>
      <c r="I15" s="152">
        <f>SUM(I14)/I13</f>
        <v>0.5</v>
      </c>
      <c r="J15" s="152">
        <f t="shared" ref="J15:O15" si="9">SUM(J14)/J13</f>
        <v>0.5</v>
      </c>
      <c r="K15" s="152">
        <v>0</v>
      </c>
      <c r="L15" s="152">
        <v>0</v>
      </c>
      <c r="M15" s="152">
        <f t="shared" si="9"/>
        <v>0.5</v>
      </c>
      <c r="N15" s="152">
        <v>0</v>
      </c>
      <c r="O15" s="152">
        <f t="shared" si="9"/>
        <v>0.5</v>
      </c>
      <c r="P15" s="299">
        <f>SUM(I15:O15)/4</f>
        <v>0.5</v>
      </c>
      <c r="Q15" s="484">
        <f t="shared" si="8"/>
        <v>0.66666666666666663</v>
      </c>
      <c r="R15" s="484">
        <f t="shared" si="8"/>
        <v>1</v>
      </c>
      <c r="S15" s="484">
        <f t="shared" si="8"/>
        <v>0.5</v>
      </c>
      <c r="T15" s="484">
        <v>0</v>
      </c>
      <c r="U15" s="299">
        <f>SUM(Q15:T98)/3</f>
        <v>0.72222222222222221</v>
      </c>
      <c r="V15" s="31">
        <f>SUM(V13/V14)</f>
        <v>1.7777777777777777</v>
      </c>
      <c r="W15" s="261">
        <f>SUM(W14/W13)</f>
        <v>1</v>
      </c>
      <c r="X15" s="183">
        <f>SUM(H15+P15+U15)/3</f>
        <v>0.64319552110249789</v>
      </c>
      <c r="Y15" s="29" t="s">
        <v>35</v>
      </c>
      <c r="Z15" s="293"/>
      <c r="AA15" s="440">
        <f>SUM(AA13/AA14)</f>
        <v>0.22222222222222221</v>
      </c>
    </row>
    <row r="16" spans="2:27" ht="15" thickBot="1"/>
    <row r="17" spans="2:20" ht="24" thickBot="1">
      <c r="B17" s="491"/>
      <c r="C17" s="489" t="s">
        <v>440</v>
      </c>
      <c r="D17" s="490"/>
    </row>
    <row r="18" spans="2:20" ht="15" thickBot="1">
      <c r="P18" s="37" t="s">
        <v>54</v>
      </c>
      <c r="Q18" s="38" t="s">
        <v>158</v>
      </c>
      <c r="R18" s="38" t="s">
        <v>110</v>
      </c>
      <c r="S18" s="401" t="s">
        <v>171</v>
      </c>
      <c r="T18" s="465" t="s">
        <v>17</v>
      </c>
    </row>
    <row r="19" spans="2:20" ht="23.5">
      <c r="B19" s="462" t="s">
        <v>299</v>
      </c>
      <c r="P19" s="437">
        <v>1</v>
      </c>
      <c r="Q19" s="402" t="s">
        <v>172</v>
      </c>
      <c r="R19" s="402" t="s">
        <v>161</v>
      </c>
      <c r="S19" s="402" t="s">
        <v>164</v>
      </c>
      <c r="T19" s="466" t="s">
        <v>174</v>
      </c>
    </row>
    <row r="20" spans="2:20">
      <c r="P20" s="438" t="s">
        <v>290</v>
      </c>
      <c r="Q20" s="402" t="s">
        <v>159</v>
      </c>
      <c r="R20" s="402" t="s">
        <v>162</v>
      </c>
      <c r="S20" s="402" t="s">
        <v>166</v>
      </c>
      <c r="T20" s="445"/>
    </row>
    <row r="21" spans="2:20">
      <c r="B21" t="s">
        <v>300</v>
      </c>
      <c r="P21" s="438" t="s">
        <v>291</v>
      </c>
      <c r="Q21" s="402" t="s">
        <v>45</v>
      </c>
      <c r="R21" s="402" t="s">
        <v>165</v>
      </c>
      <c r="S21" s="402" t="s">
        <v>167</v>
      </c>
      <c r="T21" s="445" t="s">
        <v>175</v>
      </c>
    </row>
    <row r="22" spans="2:20">
      <c r="P22" s="438" t="s">
        <v>190</v>
      </c>
      <c r="Q22" s="402" t="s">
        <v>160</v>
      </c>
      <c r="R22" s="402" t="s">
        <v>163</v>
      </c>
      <c r="S22" s="402" t="s">
        <v>168</v>
      </c>
      <c r="T22" s="446"/>
    </row>
    <row r="23" spans="2:20">
      <c r="B23" t="s">
        <v>1</v>
      </c>
      <c r="P23" s="438" t="s">
        <v>191</v>
      </c>
      <c r="Q23" s="402" t="s">
        <v>88</v>
      </c>
      <c r="R23" s="402" t="s">
        <v>88</v>
      </c>
      <c r="S23" s="402" t="s">
        <v>169</v>
      </c>
      <c r="T23" s="445" t="s">
        <v>176</v>
      </c>
    </row>
    <row r="24" spans="2:20" ht="15" thickBot="1">
      <c r="B24">
        <v>36</v>
      </c>
      <c r="P24" s="439" t="s">
        <v>192</v>
      </c>
      <c r="Q24" s="404" t="s">
        <v>91</v>
      </c>
      <c r="R24" s="404" t="s">
        <v>91</v>
      </c>
      <c r="S24" s="404" t="s">
        <v>170</v>
      </c>
      <c r="T24" s="447" t="s">
        <v>292</v>
      </c>
    </row>
    <row r="26" spans="2:20">
      <c r="B26" t="s">
        <v>54</v>
      </c>
      <c r="C26">
        <v>42</v>
      </c>
    </row>
    <row r="27" spans="2:20">
      <c r="B27" t="s">
        <v>493</v>
      </c>
    </row>
    <row r="29" spans="2:20">
      <c r="B29" t="s">
        <v>293</v>
      </c>
    </row>
    <row r="30" spans="2:20">
      <c r="B30" t="s">
        <v>494</v>
      </c>
    </row>
    <row r="34" spans="2:2">
      <c r="B34" t="s">
        <v>16</v>
      </c>
    </row>
    <row r="35" spans="2:2">
      <c r="B35" t="s">
        <v>495</v>
      </c>
    </row>
    <row r="37" spans="2:2">
      <c r="B37" t="s">
        <v>301</v>
      </c>
    </row>
    <row r="38" spans="2:2">
      <c r="B38" s="1">
        <v>0.22220000000000001</v>
      </c>
    </row>
    <row r="42" spans="2:2">
      <c r="B42" t="s">
        <v>17</v>
      </c>
    </row>
    <row r="43" spans="2:2">
      <c r="B43">
        <v>16</v>
      </c>
    </row>
    <row r="45" spans="2:2">
      <c r="B45" t="s">
        <v>294</v>
      </c>
    </row>
    <row r="46" spans="2:2">
      <c r="B46">
        <v>1.78</v>
      </c>
    </row>
    <row r="50" spans="2:2">
      <c r="B50" t="s">
        <v>18</v>
      </c>
    </row>
    <row r="51" spans="2:2">
      <c r="B51">
        <v>36</v>
      </c>
    </row>
    <row r="53" spans="2:2">
      <c r="B53" t="s">
        <v>295</v>
      </c>
    </row>
    <row r="54" spans="2:2">
      <c r="B54" s="1">
        <v>0.67820000000000003</v>
      </c>
    </row>
    <row r="58" spans="2:2">
      <c r="B58" t="s">
        <v>297</v>
      </c>
    </row>
    <row r="59" spans="2:2">
      <c r="B59" t="s">
        <v>496</v>
      </c>
    </row>
    <row r="60" spans="2:2">
      <c r="B60" t="s">
        <v>298</v>
      </c>
    </row>
    <row r="61" spans="2:2">
      <c r="B61" t="s">
        <v>496</v>
      </c>
    </row>
    <row r="65" spans="2:2">
      <c r="B65" t="s">
        <v>296</v>
      </c>
    </row>
    <row r="66" spans="2:2">
      <c r="B66" s="1">
        <v>0.5625</v>
      </c>
    </row>
    <row r="70" spans="2:2">
      <c r="B70" t="s">
        <v>302</v>
      </c>
    </row>
    <row r="71" spans="2:2">
      <c r="B71" t="s">
        <v>497</v>
      </c>
    </row>
    <row r="75" spans="2:2">
      <c r="B75" t="s">
        <v>304</v>
      </c>
    </row>
    <row r="76" spans="2:2">
      <c r="B76" t="s">
        <v>498</v>
      </c>
    </row>
    <row r="80" spans="2:2" ht="23.5">
      <c r="B80" s="462" t="s">
        <v>306</v>
      </c>
    </row>
    <row r="82" spans="2:2">
      <c r="B82" t="s">
        <v>409</v>
      </c>
    </row>
    <row r="83" spans="2:2">
      <c r="B83" t="s">
        <v>499</v>
      </c>
    </row>
    <row r="85" spans="2:2">
      <c r="B85" t="s">
        <v>500</v>
      </c>
    </row>
    <row r="86" spans="2:2">
      <c r="B86" t="s">
        <v>501</v>
      </c>
    </row>
    <row r="88" spans="2:2">
      <c r="B88" t="s">
        <v>502</v>
      </c>
    </row>
    <row r="90" spans="2:2">
      <c r="B90" t="s">
        <v>503</v>
      </c>
    </row>
    <row r="91" spans="2:2">
      <c r="B91" t="s">
        <v>504</v>
      </c>
    </row>
    <row r="95" spans="2:2" ht="23.5">
      <c r="B95" s="462" t="s">
        <v>505</v>
      </c>
    </row>
    <row r="97" spans="2:2">
      <c r="B97" t="s">
        <v>506</v>
      </c>
    </row>
    <row r="99" spans="2:2">
      <c r="B99" t="s">
        <v>507</v>
      </c>
    </row>
    <row r="100" spans="2:2">
      <c r="B100" t="s">
        <v>440</v>
      </c>
    </row>
    <row r="102" spans="2:2">
      <c r="B102" t="s">
        <v>508</v>
      </c>
    </row>
    <row r="106" spans="2:2" ht="17.5">
      <c r="B106" s="467" t="s">
        <v>509</v>
      </c>
    </row>
    <row r="108" spans="2:2">
      <c r="B108" t="s">
        <v>510</v>
      </c>
    </row>
    <row r="109" spans="2:2">
      <c r="B109" t="s">
        <v>511</v>
      </c>
    </row>
    <row r="110" spans="2:2">
      <c r="B110" t="s">
        <v>512</v>
      </c>
    </row>
    <row r="111" spans="2:2">
      <c r="B111" t="s">
        <v>513</v>
      </c>
    </row>
    <row r="113" spans="2:2">
      <c r="B113" t="s">
        <v>514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1F12C-B55A-41D7-9760-FAEA911956BE}">
  <dimension ref="B3:AA29"/>
  <sheetViews>
    <sheetView topLeftCell="A3" workbookViewId="0">
      <selection activeCell="G22" sqref="G22"/>
    </sheetView>
  </sheetViews>
  <sheetFormatPr defaultRowHeight="14.5"/>
  <cols>
    <col min="1" max="1" width="4.453125" customWidth="1"/>
    <col min="22" max="22" width="13.54296875" customWidth="1"/>
    <col min="24" max="24" width="14.453125" customWidth="1"/>
    <col min="25" max="25" width="13.81640625" customWidth="1"/>
    <col min="26" max="26" width="12.1796875" customWidth="1"/>
  </cols>
  <sheetData>
    <row r="3" spans="2:27" ht="15" thickBot="1"/>
    <row r="4" spans="2:27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126</v>
      </c>
      <c r="G4" s="265" t="s">
        <v>128</v>
      </c>
      <c r="H4" s="288" t="s">
        <v>133</v>
      </c>
      <c r="I4" s="269" t="s">
        <v>129</v>
      </c>
      <c r="J4" s="269">
        <v>4</v>
      </c>
      <c r="K4" s="180">
        <v>5</v>
      </c>
      <c r="L4" s="180" t="s">
        <v>8</v>
      </c>
      <c r="M4" s="180" t="s">
        <v>9</v>
      </c>
      <c r="N4" s="180" t="s">
        <v>10</v>
      </c>
      <c r="O4" s="265" t="s">
        <v>11</v>
      </c>
      <c r="P4" s="288" t="s">
        <v>134</v>
      </c>
      <c r="Q4" s="269" t="s">
        <v>12</v>
      </c>
      <c r="R4" s="180" t="s">
        <v>44</v>
      </c>
      <c r="S4" s="180" t="s">
        <v>14</v>
      </c>
      <c r="T4" s="265" t="s">
        <v>43</v>
      </c>
      <c r="U4" s="288" t="s">
        <v>135</v>
      </c>
      <c r="V4" s="269" t="s">
        <v>136</v>
      </c>
      <c r="W4" s="180" t="s">
        <v>17</v>
      </c>
      <c r="X4" s="178" t="s">
        <v>18</v>
      </c>
      <c r="Y4" s="265" t="s">
        <v>137</v>
      </c>
      <c r="Z4" s="288" t="s">
        <v>21</v>
      </c>
      <c r="AA4" s="328" t="s">
        <v>16</v>
      </c>
    </row>
    <row r="5" spans="2:27">
      <c r="B5" s="75">
        <v>1</v>
      </c>
      <c r="C5" s="62">
        <v>5</v>
      </c>
      <c r="D5" s="76">
        <v>5</v>
      </c>
      <c r="E5" s="77">
        <v>1</v>
      </c>
      <c r="F5" s="77">
        <v>2.2999999999999998</v>
      </c>
      <c r="G5" s="266"/>
      <c r="H5" s="289">
        <f t="shared" ref="H5:H13" si="0">SUM(E5:G5)</f>
        <v>3.3</v>
      </c>
      <c r="I5" s="270"/>
      <c r="J5" s="270"/>
      <c r="K5" s="66">
        <v>1</v>
      </c>
      <c r="L5" s="66"/>
      <c r="M5" s="66"/>
      <c r="N5" s="66"/>
      <c r="O5" s="266"/>
      <c r="P5" s="289">
        <f>SUM(I5:O5)</f>
        <v>1</v>
      </c>
      <c r="Q5" s="270"/>
      <c r="R5" s="66"/>
      <c r="S5" s="67"/>
      <c r="T5" s="277"/>
      <c r="U5" s="289">
        <f>SUM(Q5:T5)</f>
        <v>0</v>
      </c>
      <c r="V5" s="280">
        <v>2</v>
      </c>
      <c r="W5" s="68">
        <v>2</v>
      </c>
      <c r="X5" s="62">
        <v>5</v>
      </c>
      <c r="Y5" s="284">
        <f>SUM(H5+P5+U5+V5)</f>
        <v>6.3</v>
      </c>
      <c r="Z5" s="291">
        <f t="shared" ref="Z5:Z6" si="1">SUM(X5/Y5)</f>
        <v>0.79365079365079372</v>
      </c>
      <c r="AA5" s="327">
        <v>1</v>
      </c>
    </row>
    <row r="6" spans="2:27">
      <c r="B6" s="2">
        <v>2</v>
      </c>
      <c r="C6" s="43">
        <v>4</v>
      </c>
      <c r="D6" s="25">
        <v>4</v>
      </c>
      <c r="E6" s="3">
        <v>1</v>
      </c>
      <c r="F6" s="3"/>
      <c r="G6" s="267"/>
      <c r="H6" s="289">
        <f t="shared" si="0"/>
        <v>1</v>
      </c>
      <c r="I6" s="271"/>
      <c r="J6" s="271"/>
      <c r="K6" s="4">
        <v>1.2</v>
      </c>
      <c r="L6" s="4"/>
      <c r="M6" s="4"/>
      <c r="N6" s="4"/>
      <c r="O6" s="267"/>
      <c r="P6" s="289">
        <f t="shared" ref="P6:P14" si="2">SUM(I6:O6)</f>
        <v>1.2</v>
      </c>
      <c r="Q6" s="271"/>
      <c r="R6" s="4"/>
      <c r="S6" s="5">
        <v>1</v>
      </c>
      <c r="T6" s="278"/>
      <c r="U6" s="289">
        <f t="shared" ref="U6:U14" si="3">SUM(Q6:T6)</f>
        <v>1</v>
      </c>
      <c r="V6" s="281">
        <v>1</v>
      </c>
      <c r="W6" s="6">
        <v>2</v>
      </c>
      <c r="X6" s="43">
        <v>4</v>
      </c>
      <c r="Y6" s="284">
        <f t="shared" ref="Y6:Y13" si="4">SUM(H6+P6+U6+V6)</f>
        <v>4.2</v>
      </c>
      <c r="Z6" s="291">
        <f t="shared" si="1"/>
        <v>0.95238095238095233</v>
      </c>
      <c r="AA6" s="327"/>
    </row>
    <row r="7" spans="2:27">
      <c r="B7" s="2">
        <v>3</v>
      </c>
      <c r="C7" s="43">
        <v>4</v>
      </c>
      <c r="D7" s="25">
        <v>5</v>
      </c>
      <c r="E7" s="3">
        <v>1</v>
      </c>
      <c r="F7" s="3"/>
      <c r="G7" s="267"/>
      <c r="H7" s="289">
        <f t="shared" si="0"/>
        <v>1</v>
      </c>
      <c r="I7" s="271"/>
      <c r="J7" s="271"/>
      <c r="K7" s="4"/>
      <c r="L7" s="4"/>
      <c r="M7" s="4"/>
      <c r="N7" s="4"/>
      <c r="O7" s="267"/>
      <c r="P7" s="289">
        <f t="shared" si="2"/>
        <v>0</v>
      </c>
      <c r="Q7" s="271">
        <v>2</v>
      </c>
      <c r="R7" s="4"/>
      <c r="S7" s="5"/>
      <c r="T7" s="278"/>
      <c r="U7" s="289">
        <f t="shared" si="3"/>
        <v>2</v>
      </c>
      <c r="V7" s="281">
        <v>2</v>
      </c>
      <c r="W7" s="6">
        <v>2</v>
      </c>
      <c r="X7" s="43">
        <v>4</v>
      </c>
      <c r="Y7" s="284">
        <f t="shared" si="4"/>
        <v>5</v>
      </c>
      <c r="Z7" s="291">
        <f>SUM(X7/Y7)</f>
        <v>0.8</v>
      </c>
      <c r="AA7" s="327">
        <v>1</v>
      </c>
    </row>
    <row r="8" spans="2:27">
      <c r="B8" s="2">
        <v>4</v>
      </c>
      <c r="C8" s="43">
        <v>5</v>
      </c>
      <c r="D8" s="25">
        <v>5</v>
      </c>
      <c r="E8" s="3">
        <v>1</v>
      </c>
      <c r="F8" s="3">
        <v>1</v>
      </c>
      <c r="G8" s="267"/>
      <c r="H8" s="289">
        <f t="shared" si="0"/>
        <v>2</v>
      </c>
      <c r="I8" s="271"/>
      <c r="J8" s="271"/>
      <c r="K8" s="4"/>
      <c r="L8" s="4"/>
      <c r="M8" s="4"/>
      <c r="N8" s="4"/>
      <c r="O8" s="267"/>
      <c r="P8" s="289">
        <f t="shared" si="2"/>
        <v>0</v>
      </c>
      <c r="Q8" s="271"/>
      <c r="R8" s="4"/>
      <c r="S8" s="5">
        <v>1.3</v>
      </c>
      <c r="T8" s="278"/>
      <c r="U8" s="289">
        <f t="shared" si="3"/>
        <v>1.3</v>
      </c>
      <c r="V8" s="281">
        <v>2</v>
      </c>
      <c r="W8" s="6">
        <v>2</v>
      </c>
      <c r="X8" s="43">
        <v>5</v>
      </c>
      <c r="Y8" s="284">
        <f t="shared" si="4"/>
        <v>5.3</v>
      </c>
      <c r="Z8" s="300">
        <f t="shared" ref="Z8:Z14" si="5">SUM(X8/Y8)</f>
        <v>0.94339622641509435</v>
      </c>
      <c r="AA8" s="327">
        <v>1</v>
      </c>
    </row>
    <row r="9" spans="2:27">
      <c r="B9" s="2">
        <v>5</v>
      </c>
      <c r="C9" s="43">
        <v>3</v>
      </c>
      <c r="D9" s="25">
        <v>3</v>
      </c>
      <c r="E9" s="3"/>
      <c r="F9" s="3"/>
      <c r="G9" s="267"/>
      <c r="H9" s="289">
        <f t="shared" si="0"/>
        <v>0</v>
      </c>
      <c r="I9" s="271"/>
      <c r="J9" s="271"/>
      <c r="K9" s="4"/>
      <c r="L9" s="4"/>
      <c r="M9" s="4">
        <v>1.4</v>
      </c>
      <c r="N9" s="4"/>
      <c r="O9" s="267"/>
      <c r="P9" s="289">
        <f t="shared" si="2"/>
        <v>1.4</v>
      </c>
      <c r="Q9" s="271"/>
      <c r="R9" s="4"/>
      <c r="S9" s="5">
        <v>1.3</v>
      </c>
      <c r="T9" s="278"/>
      <c r="U9" s="289">
        <f t="shared" si="3"/>
        <v>1.3</v>
      </c>
      <c r="V9" s="281">
        <v>1</v>
      </c>
      <c r="W9" s="6">
        <v>2</v>
      </c>
      <c r="X9" s="43">
        <v>3</v>
      </c>
      <c r="Y9" s="284">
        <f t="shared" si="4"/>
        <v>3.7</v>
      </c>
      <c r="Z9" s="300">
        <f t="shared" si="5"/>
        <v>0.81081081081081074</v>
      </c>
      <c r="AA9" s="327"/>
    </row>
    <row r="10" spans="2:27">
      <c r="B10" s="2">
        <v>6</v>
      </c>
      <c r="C10" s="43">
        <v>4</v>
      </c>
      <c r="D10" s="25">
        <v>5</v>
      </c>
      <c r="E10" s="3">
        <v>1</v>
      </c>
      <c r="F10" s="3"/>
      <c r="G10" s="267"/>
      <c r="H10" s="289">
        <f t="shared" si="0"/>
        <v>1</v>
      </c>
      <c r="I10" s="271"/>
      <c r="J10" s="271"/>
      <c r="K10" s="4"/>
      <c r="L10" s="4"/>
      <c r="M10" s="4">
        <v>1.3</v>
      </c>
      <c r="N10" s="4"/>
      <c r="O10" s="267"/>
      <c r="P10" s="289">
        <f t="shared" si="2"/>
        <v>1.3</v>
      </c>
      <c r="Q10" s="271"/>
      <c r="R10" s="4"/>
      <c r="S10" s="5">
        <v>1</v>
      </c>
      <c r="T10" s="278"/>
      <c r="U10" s="289">
        <f t="shared" si="3"/>
        <v>1</v>
      </c>
      <c r="V10" s="281">
        <v>2</v>
      </c>
      <c r="W10" s="6">
        <v>2</v>
      </c>
      <c r="X10" s="43">
        <v>4</v>
      </c>
      <c r="Y10" s="284">
        <f t="shared" si="4"/>
        <v>5.3</v>
      </c>
      <c r="Z10" s="291">
        <f t="shared" si="5"/>
        <v>0.75471698113207553</v>
      </c>
      <c r="AA10" s="327"/>
    </row>
    <row r="11" spans="2:27">
      <c r="B11" s="2">
        <v>7</v>
      </c>
      <c r="C11" s="43">
        <v>4</v>
      </c>
      <c r="D11" s="25">
        <v>5</v>
      </c>
      <c r="E11" s="3">
        <v>1</v>
      </c>
      <c r="F11" s="3"/>
      <c r="G11" s="267"/>
      <c r="H11" s="289">
        <f t="shared" si="0"/>
        <v>1</v>
      </c>
      <c r="I11" s="271"/>
      <c r="J11" s="271"/>
      <c r="K11" s="4">
        <v>1.3</v>
      </c>
      <c r="L11" s="4"/>
      <c r="M11" s="4"/>
      <c r="N11" s="4"/>
      <c r="O11" s="267"/>
      <c r="P11" s="289">
        <f t="shared" si="2"/>
        <v>1.3</v>
      </c>
      <c r="Q11" s="271"/>
      <c r="R11" s="4"/>
      <c r="S11" s="5">
        <v>1</v>
      </c>
      <c r="T11" s="278"/>
      <c r="U11" s="289">
        <f t="shared" si="3"/>
        <v>1</v>
      </c>
      <c r="V11" s="281">
        <v>2</v>
      </c>
      <c r="W11" s="6">
        <v>2</v>
      </c>
      <c r="X11" s="43">
        <v>4</v>
      </c>
      <c r="Y11" s="284">
        <f t="shared" si="4"/>
        <v>5.3</v>
      </c>
      <c r="Z11" s="291">
        <f t="shared" si="5"/>
        <v>0.75471698113207553</v>
      </c>
      <c r="AA11" s="327"/>
    </row>
    <row r="12" spans="2:27">
      <c r="B12" s="2">
        <v>8</v>
      </c>
      <c r="C12" s="43">
        <v>3</v>
      </c>
      <c r="D12" s="25">
        <v>4</v>
      </c>
      <c r="E12" s="3"/>
      <c r="F12" s="3"/>
      <c r="G12" s="267"/>
      <c r="H12" s="289">
        <f t="shared" si="0"/>
        <v>0</v>
      </c>
      <c r="I12" s="271"/>
      <c r="J12" s="271"/>
      <c r="K12" s="4"/>
      <c r="L12" s="4">
        <v>1.4</v>
      </c>
      <c r="M12" s="4"/>
      <c r="N12" s="4"/>
      <c r="O12" s="267"/>
      <c r="P12" s="289">
        <f t="shared" si="2"/>
        <v>1.4</v>
      </c>
      <c r="Q12" s="271"/>
      <c r="R12" s="4"/>
      <c r="S12" s="5">
        <v>1.3</v>
      </c>
      <c r="T12" s="278"/>
      <c r="U12" s="289">
        <f t="shared" si="3"/>
        <v>1.3</v>
      </c>
      <c r="V12" s="281">
        <v>2</v>
      </c>
      <c r="W12" s="6">
        <v>2</v>
      </c>
      <c r="X12" s="43">
        <v>3</v>
      </c>
      <c r="Y12" s="284">
        <f t="shared" si="4"/>
        <v>4.7</v>
      </c>
      <c r="Z12" s="291">
        <f t="shared" si="5"/>
        <v>0.63829787234042545</v>
      </c>
      <c r="AA12" s="327"/>
    </row>
    <row r="13" spans="2:27" ht="15" thickBot="1">
      <c r="B13" s="158">
        <v>9</v>
      </c>
      <c r="C13" s="61">
        <v>3</v>
      </c>
      <c r="D13" s="159">
        <v>3</v>
      </c>
      <c r="E13" s="160"/>
      <c r="F13" s="160"/>
      <c r="G13" s="268"/>
      <c r="H13" s="294">
        <f t="shared" si="0"/>
        <v>0</v>
      </c>
      <c r="I13" s="272">
        <v>1.3</v>
      </c>
      <c r="J13" s="272"/>
      <c r="K13" s="161"/>
      <c r="L13" s="161"/>
      <c r="M13" s="161"/>
      <c r="N13" s="161"/>
      <c r="O13" s="268"/>
      <c r="P13" s="294">
        <f t="shared" si="2"/>
        <v>1.3</v>
      </c>
      <c r="Q13" s="272"/>
      <c r="R13" s="161"/>
      <c r="S13" s="162">
        <v>1</v>
      </c>
      <c r="T13" s="279"/>
      <c r="U13" s="289">
        <f t="shared" si="3"/>
        <v>1</v>
      </c>
      <c r="V13" s="282">
        <v>1</v>
      </c>
      <c r="W13" s="163">
        <v>2</v>
      </c>
      <c r="X13" s="61">
        <v>3</v>
      </c>
      <c r="Y13" s="295">
        <f t="shared" si="4"/>
        <v>3.3</v>
      </c>
      <c r="Z13" s="296">
        <f t="shared" si="5"/>
        <v>0.90909090909090917</v>
      </c>
      <c r="AA13" s="327"/>
    </row>
    <row r="14" spans="2:27" ht="15" thickBot="1">
      <c r="B14" s="37" t="s">
        <v>20</v>
      </c>
      <c r="C14" s="38">
        <f>SUM(C5:C13)</f>
        <v>35</v>
      </c>
      <c r="D14" s="38">
        <f>SUM(D5:D13)</f>
        <v>39</v>
      </c>
      <c r="E14" s="38">
        <f t="shared" ref="E14:M14" si="6">SUM(E5:E13)</f>
        <v>6</v>
      </c>
      <c r="F14" s="38">
        <f t="shared" si="6"/>
        <v>3.3</v>
      </c>
      <c r="G14" s="38">
        <f t="shared" si="6"/>
        <v>0</v>
      </c>
      <c r="H14" s="288">
        <f>SUM(H5:H13)</f>
        <v>9.3000000000000007</v>
      </c>
      <c r="I14" s="38">
        <f t="shared" si="6"/>
        <v>1.3</v>
      </c>
      <c r="J14" s="38">
        <f t="shared" si="6"/>
        <v>0</v>
      </c>
      <c r="K14" s="38">
        <f t="shared" si="6"/>
        <v>3.5</v>
      </c>
      <c r="L14" s="38">
        <f t="shared" si="6"/>
        <v>1.4</v>
      </c>
      <c r="M14" s="38">
        <f t="shared" si="6"/>
        <v>2.7</v>
      </c>
      <c r="N14" s="38">
        <f>SUM(N5:N13)</f>
        <v>0</v>
      </c>
      <c r="O14" s="38">
        <f t="shared" ref="O14:T14" si="7">SUM(O5:O13)</f>
        <v>0</v>
      </c>
      <c r="P14" s="297">
        <f t="shared" si="2"/>
        <v>8.8999999999999986</v>
      </c>
      <c r="Q14" s="38">
        <f t="shared" si="7"/>
        <v>2</v>
      </c>
      <c r="R14" s="38">
        <f t="shared" si="7"/>
        <v>0</v>
      </c>
      <c r="S14" s="38">
        <f t="shared" si="7"/>
        <v>7.8999999999999995</v>
      </c>
      <c r="T14" s="38">
        <f t="shared" si="7"/>
        <v>0</v>
      </c>
      <c r="U14" s="297">
        <f t="shared" si="3"/>
        <v>9.8999999999999986</v>
      </c>
      <c r="V14" s="38">
        <f>SUM(V5:V13)</f>
        <v>15</v>
      </c>
      <c r="W14" s="38">
        <f>SUM(W5:W13)</f>
        <v>18</v>
      </c>
      <c r="X14" s="38">
        <f>SUM(X5:X13)</f>
        <v>35</v>
      </c>
      <c r="Y14" s="252">
        <f>SUM(Y5:Y13)</f>
        <v>43.1</v>
      </c>
      <c r="Z14" s="293">
        <f t="shared" si="5"/>
        <v>0.81206496519721572</v>
      </c>
      <c r="AA14" s="328">
        <f>SUM(AA5:AA13)</f>
        <v>3</v>
      </c>
    </row>
    <row r="15" spans="2:27" ht="15" thickBot="1">
      <c r="B15" s="15"/>
      <c r="C15" s="16"/>
      <c r="D15" s="16"/>
      <c r="E15" s="195">
        <v>6</v>
      </c>
      <c r="F15" s="17">
        <v>2</v>
      </c>
      <c r="G15" s="17">
        <v>0</v>
      </c>
      <c r="H15" s="301">
        <f>SUM(E15:G15)</f>
        <v>8</v>
      </c>
      <c r="I15" s="17">
        <v>1</v>
      </c>
      <c r="J15" s="17">
        <v>0</v>
      </c>
      <c r="K15" s="17">
        <v>3</v>
      </c>
      <c r="L15" s="17">
        <v>1</v>
      </c>
      <c r="M15" s="17">
        <v>2</v>
      </c>
      <c r="N15" s="17">
        <v>0</v>
      </c>
      <c r="O15" s="17">
        <v>0</v>
      </c>
      <c r="P15" s="290">
        <f>SUM(I15:O15)</f>
        <v>7</v>
      </c>
      <c r="Q15" s="17">
        <v>1</v>
      </c>
      <c r="R15" s="17">
        <v>0</v>
      </c>
      <c r="S15" s="17">
        <v>7</v>
      </c>
      <c r="T15" s="17">
        <v>0</v>
      </c>
      <c r="U15" s="290">
        <f>SUM(Q15:T15)</f>
        <v>8</v>
      </c>
      <c r="V15" s="17">
        <v>9</v>
      </c>
      <c r="W15" s="17">
        <v>18</v>
      </c>
      <c r="X15" s="16"/>
      <c r="Y15" s="16"/>
      <c r="Z15" s="292"/>
      <c r="AA15" s="336">
        <v>9</v>
      </c>
    </row>
    <row r="16" spans="2:27" ht="15" thickBot="1">
      <c r="B16" s="21"/>
      <c r="C16" s="14"/>
      <c r="D16" s="14"/>
      <c r="E16" s="94">
        <f t="shared" ref="E16:S16" si="8">SUM(E15/E14)</f>
        <v>1</v>
      </c>
      <c r="F16" s="94">
        <f t="shared" si="8"/>
        <v>0.60606060606060608</v>
      </c>
      <c r="G16" s="94">
        <v>0</v>
      </c>
      <c r="H16" s="299">
        <f>SUM(E16:G16)/2</f>
        <v>0.80303030303030298</v>
      </c>
      <c r="I16" s="152">
        <f>SUM(I15)/I14</f>
        <v>0.76923076923076916</v>
      </c>
      <c r="J16" s="152">
        <v>0</v>
      </c>
      <c r="K16" s="152">
        <f t="shared" ref="K16:M16" si="9">SUM(K15)/K14</f>
        <v>0.8571428571428571</v>
      </c>
      <c r="L16" s="152">
        <f t="shared" si="9"/>
        <v>0.7142857142857143</v>
      </c>
      <c r="M16" s="152">
        <f t="shared" si="9"/>
        <v>0.7407407407407407</v>
      </c>
      <c r="N16" s="152">
        <v>0</v>
      </c>
      <c r="O16" s="152">
        <v>0</v>
      </c>
      <c r="P16" s="299">
        <f>SUM(I16:O16)/4</f>
        <v>0.77035002035002043</v>
      </c>
      <c r="Q16" s="484">
        <f t="shared" si="8"/>
        <v>0.5</v>
      </c>
      <c r="R16" s="484">
        <v>0</v>
      </c>
      <c r="S16" s="484">
        <f t="shared" si="8"/>
        <v>0.88607594936708867</v>
      </c>
      <c r="T16" s="484">
        <v>0</v>
      </c>
      <c r="U16" s="299">
        <f>SUM(Q16:T99)/2</f>
        <v>0.69303797468354433</v>
      </c>
      <c r="V16" s="31">
        <f>SUM(V14/V15)</f>
        <v>1.6666666666666667</v>
      </c>
      <c r="W16" s="261">
        <f>SUM(W15/W14)</f>
        <v>1</v>
      </c>
      <c r="X16" s="183">
        <f>SUM(H16+P16+U16)/3</f>
        <v>0.75547276602128921</v>
      </c>
      <c r="Y16" s="29" t="s">
        <v>35</v>
      </c>
      <c r="Z16" s="293"/>
      <c r="AA16" s="440">
        <f>SUM(AA14/AA15)</f>
        <v>0.33333333333333331</v>
      </c>
    </row>
    <row r="17" spans="2:26" ht="15" thickBot="1"/>
    <row r="18" spans="2:26" ht="24" thickBot="1">
      <c r="B18" s="491"/>
      <c r="C18" s="489"/>
      <c r="D18" s="490"/>
    </row>
    <row r="19" spans="2:26" ht="15" thickBot="1">
      <c r="P19" s="37" t="s">
        <v>54</v>
      </c>
      <c r="Q19" s="38" t="s">
        <v>158</v>
      </c>
      <c r="R19" s="38" t="s">
        <v>110</v>
      </c>
      <c r="S19" s="401" t="s">
        <v>171</v>
      </c>
      <c r="T19" s="465" t="s">
        <v>17</v>
      </c>
    </row>
    <row r="20" spans="2:26" ht="23.5">
      <c r="B20" s="462" t="s">
        <v>299</v>
      </c>
      <c r="P20" s="437">
        <v>1</v>
      </c>
      <c r="Q20" s="402" t="s">
        <v>172</v>
      </c>
      <c r="R20" s="402" t="s">
        <v>161</v>
      </c>
      <c r="S20" s="402" t="s">
        <v>164</v>
      </c>
      <c r="T20" s="466" t="s">
        <v>174</v>
      </c>
    </row>
    <row r="21" spans="2:26">
      <c r="P21" s="438" t="s">
        <v>290</v>
      </c>
      <c r="Q21" s="402" t="s">
        <v>159</v>
      </c>
      <c r="R21" s="402" t="s">
        <v>162</v>
      </c>
      <c r="S21" s="402" t="s">
        <v>166</v>
      </c>
      <c r="T21" s="445"/>
    </row>
    <row r="22" spans="2:26">
      <c r="B22" t="s">
        <v>300</v>
      </c>
      <c r="P22" s="438" t="s">
        <v>291</v>
      </c>
      <c r="Q22" s="402" t="s">
        <v>45</v>
      </c>
      <c r="R22" s="402" t="s">
        <v>165</v>
      </c>
      <c r="S22" s="402" t="s">
        <v>167</v>
      </c>
      <c r="T22" s="445" t="s">
        <v>175</v>
      </c>
    </row>
    <row r="23" spans="2:26">
      <c r="P23" s="438" t="s">
        <v>190</v>
      </c>
      <c r="Q23" s="402" t="s">
        <v>160</v>
      </c>
      <c r="R23" s="402" t="s">
        <v>163</v>
      </c>
      <c r="S23" s="402" t="s">
        <v>168</v>
      </c>
      <c r="T23" s="446"/>
    </row>
    <row r="24" spans="2:26">
      <c r="B24" t="s">
        <v>1</v>
      </c>
      <c r="P24" s="438" t="s">
        <v>191</v>
      </c>
      <c r="Q24" s="402" t="s">
        <v>88</v>
      </c>
      <c r="R24" s="402" t="s">
        <v>88</v>
      </c>
      <c r="S24" s="402" t="s">
        <v>169</v>
      </c>
      <c r="T24" s="445" t="s">
        <v>176</v>
      </c>
    </row>
    <row r="25" spans="2:26" ht="15" thickBot="1">
      <c r="B25">
        <v>36</v>
      </c>
      <c r="P25" s="439" t="s">
        <v>192</v>
      </c>
      <c r="Q25" s="404" t="s">
        <v>91</v>
      </c>
      <c r="R25" s="404" t="s">
        <v>91</v>
      </c>
      <c r="S25" s="404" t="s">
        <v>170</v>
      </c>
      <c r="T25" s="447" t="s">
        <v>292</v>
      </c>
    </row>
    <row r="29" spans="2:26">
      <c r="Z29" t="s">
        <v>515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F95C4-2152-4B6B-A567-3436D4D68775}">
  <dimension ref="B3:AA25"/>
  <sheetViews>
    <sheetView workbookViewId="0">
      <selection activeCell="K18" sqref="K18"/>
    </sheetView>
  </sheetViews>
  <sheetFormatPr defaultRowHeight="14.5"/>
  <cols>
    <col min="1" max="1" width="3.54296875" customWidth="1"/>
    <col min="22" max="22" width="11.1796875" customWidth="1"/>
    <col min="24" max="24" width="13" customWidth="1"/>
    <col min="25" max="25" width="12.54296875" customWidth="1"/>
    <col min="26" max="26" width="12.453125" customWidth="1"/>
  </cols>
  <sheetData>
    <row r="3" spans="2:27" ht="15" thickBot="1"/>
    <row r="4" spans="2:27" ht="15" thickBot="1">
      <c r="B4" s="179" t="s">
        <v>0</v>
      </c>
      <c r="C4" s="180" t="s">
        <v>1</v>
      </c>
      <c r="D4" s="180" t="s">
        <v>2</v>
      </c>
      <c r="E4" s="180" t="s">
        <v>3</v>
      </c>
      <c r="F4" s="180" t="s">
        <v>126</v>
      </c>
      <c r="G4" s="265" t="s">
        <v>128</v>
      </c>
      <c r="H4" s="288" t="s">
        <v>133</v>
      </c>
      <c r="I4" s="269" t="s">
        <v>129</v>
      </c>
      <c r="J4" s="269" t="s">
        <v>516</v>
      </c>
      <c r="K4" s="180">
        <v>5</v>
      </c>
      <c r="L4" s="180" t="s">
        <v>8</v>
      </c>
      <c r="M4" s="180" t="s">
        <v>9</v>
      </c>
      <c r="N4" s="180" t="s">
        <v>10</v>
      </c>
      <c r="O4" s="265" t="s">
        <v>11</v>
      </c>
      <c r="P4" s="288" t="s">
        <v>134</v>
      </c>
      <c r="Q4" s="269" t="s">
        <v>12</v>
      </c>
      <c r="R4" s="180" t="s">
        <v>44</v>
      </c>
      <c r="S4" s="180" t="s">
        <v>14</v>
      </c>
      <c r="T4" s="265" t="s">
        <v>43</v>
      </c>
      <c r="U4" s="288" t="s">
        <v>135</v>
      </c>
      <c r="V4" s="269" t="s">
        <v>136</v>
      </c>
      <c r="W4" s="180" t="s">
        <v>17</v>
      </c>
      <c r="X4" s="178" t="s">
        <v>18</v>
      </c>
      <c r="Y4" s="265" t="s">
        <v>137</v>
      </c>
      <c r="Z4" s="288" t="s">
        <v>21</v>
      </c>
      <c r="AA4" s="328" t="s">
        <v>16</v>
      </c>
    </row>
    <row r="5" spans="2:27">
      <c r="B5" s="75">
        <v>1</v>
      </c>
      <c r="C5" s="62">
        <v>4</v>
      </c>
      <c r="D5" s="76">
        <v>4</v>
      </c>
      <c r="E5" s="77">
        <v>1</v>
      </c>
      <c r="F5" s="77"/>
      <c r="G5" s="266"/>
      <c r="H5" s="289">
        <f t="shared" ref="H5:H13" si="0">SUM(E5:G5)</f>
        <v>1</v>
      </c>
      <c r="I5" s="270"/>
      <c r="J5" s="270">
        <v>1</v>
      </c>
      <c r="K5" s="66"/>
      <c r="L5" s="66"/>
      <c r="M5" s="66"/>
      <c r="N5" s="66"/>
      <c r="O5" s="266"/>
      <c r="P5" s="289">
        <f>SUM(I5:O5)</f>
        <v>1</v>
      </c>
      <c r="Q5" s="270"/>
      <c r="R5" s="66"/>
      <c r="S5" s="67"/>
      <c r="T5" s="277"/>
      <c r="U5" s="289">
        <f>SUM(Q5:T5)</f>
        <v>0</v>
      </c>
      <c r="V5" s="280">
        <v>2</v>
      </c>
      <c r="W5" s="68">
        <v>2</v>
      </c>
      <c r="X5" s="62">
        <v>4</v>
      </c>
      <c r="Y5" s="284">
        <f>SUM(H5+P5+U5+V5)</f>
        <v>4</v>
      </c>
      <c r="Z5" s="291">
        <f t="shared" ref="Z5:Z6" si="1">SUM(X5/Y5)</f>
        <v>1</v>
      </c>
      <c r="AA5" s="327">
        <v>1</v>
      </c>
    </row>
    <row r="6" spans="2:27">
      <c r="B6" s="2">
        <v>2</v>
      </c>
      <c r="C6" s="43">
        <v>4</v>
      </c>
      <c r="D6" s="25">
        <v>4</v>
      </c>
      <c r="E6" s="3">
        <v>1</v>
      </c>
      <c r="F6" s="3"/>
      <c r="G6" s="267"/>
      <c r="H6" s="289">
        <f t="shared" si="0"/>
        <v>1</v>
      </c>
      <c r="I6" s="271"/>
      <c r="J6" s="271"/>
      <c r="K6" s="4"/>
      <c r="L6" s="4"/>
      <c r="M6" s="4"/>
      <c r="N6" s="4"/>
      <c r="O6" s="267"/>
      <c r="P6" s="289">
        <f t="shared" ref="P6:P14" si="2">SUM(I6:O6)</f>
        <v>0</v>
      </c>
      <c r="Q6" s="271"/>
      <c r="R6" s="4">
        <v>1</v>
      </c>
      <c r="S6" s="5"/>
      <c r="T6" s="278"/>
      <c r="U6" s="289">
        <f t="shared" ref="U6:U14" si="3">SUM(Q6:T6)</f>
        <v>1</v>
      </c>
      <c r="V6" s="281">
        <v>2</v>
      </c>
      <c r="W6" s="6">
        <v>2</v>
      </c>
      <c r="X6" s="43">
        <v>4</v>
      </c>
      <c r="Y6" s="284">
        <f t="shared" ref="Y6:Y13" si="4">SUM(H6+P6+U6+V6)</f>
        <v>4</v>
      </c>
      <c r="Z6" s="291">
        <f t="shared" si="1"/>
        <v>1</v>
      </c>
      <c r="AA6" s="327">
        <v>1</v>
      </c>
    </row>
    <row r="7" spans="2:27">
      <c r="B7" s="2">
        <v>3</v>
      </c>
      <c r="C7" s="43">
        <v>5</v>
      </c>
      <c r="D7" s="25">
        <v>5</v>
      </c>
      <c r="E7" s="3">
        <v>2</v>
      </c>
      <c r="F7" s="3">
        <v>1</v>
      </c>
      <c r="G7" s="267"/>
      <c r="H7" s="289">
        <f t="shared" si="0"/>
        <v>3</v>
      </c>
      <c r="I7" s="271"/>
      <c r="J7" s="271"/>
      <c r="K7" s="4"/>
      <c r="L7" s="4"/>
      <c r="M7" s="4"/>
      <c r="N7" s="4"/>
      <c r="O7" s="267"/>
      <c r="P7" s="289">
        <f t="shared" si="2"/>
        <v>0</v>
      </c>
      <c r="Q7" s="271"/>
      <c r="R7" s="4">
        <v>1</v>
      </c>
      <c r="S7" s="5"/>
      <c r="T7" s="278"/>
      <c r="U7" s="289">
        <f t="shared" si="3"/>
        <v>1</v>
      </c>
      <c r="V7" s="281">
        <v>2</v>
      </c>
      <c r="W7" s="6">
        <v>2</v>
      </c>
      <c r="X7" s="43">
        <v>5</v>
      </c>
      <c r="Y7" s="284">
        <f t="shared" si="4"/>
        <v>6</v>
      </c>
      <c r="Z7" s="291">
        <f>SUM(X7/Y7)</f>
        <v>0.83333333333333337</v>
      </c>
      <c r="AA7" s="327">
        <v>1</v>
      </c>
    </row>
    <row r="8" spans="2:27">
      <c r="B8" s="2">
        <v>4</v>
      </c>
      <c r="C8" s="43">
        <v>4</v>
      </c>
      <c r="D8" s="25">
        <v>4</v>
      </c>
      <c r="E8" s="3">
        <v>1</v>
      </c>
      <c r="F8" s="3"/>
      <c r="G8" s="267"/>
      <c r="H8" s="289">
        <f t="shared" si="0"/>
        <v>1</v>
      </c>
      <c r="I8" s="271"/>
      <c r="J8" s="271"/>
      <c r="K8" s="4"/>
      <c r="L8" s="4"/>
      <c r="M8" s="4">
        <v>1</v>
      </c>
      <c r="N8" s="4"/>
      <c r="O8" s="267"/>
      <c r="P8" s="289">
        <f t="shared" si="2"/>
        <v>1</v>
      </c>
      <c r="Q8" s="271"/>
      <c r="R8" s="4"/>
      <c r="S8" s="5"/>
      <c r="T8" s="278"/>
      <c r="U8" s="289">
        <f t="shared" si="3"/>
        <v>0</v>
      </c>
      <c r="V8" s="281">
        <v>2</v>
      </c>
      <c r="W8" s="6">
        <v>2</v>
      </c>
      <c r="X8" s="43">
        <v>4</v>
      </c>
      <c r="Y8" s="284">
        <f t="shared" si="4"/>
        <v>4</v>
      </c>
      <c r="Z8" s="300">
        <f t="shared" ref="Z8:Z14" si="5">SUM(X8/Y8)</f>
        <v>1</v>
      </c>
      <c r="AA8" s="327">
        <v>1</v>
      </c>
    </row>
    <row r="9" spans="2:27">
      <c r="B9" s="2">
        <v>5</v>
      </c>
      <c r="C9" s="43">
        <v>4</v>
      </c>
      <c r="D9" s="25">
        <v>5</v>
      </c>
      <c r="E9" s="3">
        <v>2</v>
      </c>
      <c r="F9" s="3"/>
      <c r="G9" s="267"/>
      <c r="H9" s="289">
        <f t="shared" si="0"/>
        <v>2</v>
      </c>
      <c r="I9" s="271"/>
      <c r="J9" s="271"/>
      <c r="K9" s="4">
        <v>1.8</v>
      </c>
      <c r="L9" s="4"/>
      <c r="M9" s="4"/>
      <c r="N9" s="4"/>
      <c r="O9" s="267">
        <v>1</v>
      </c>
      <c r="P9" s="289">
        <f t="shared" si="2"/>
        <v>2.8</v>
      </c>
      <c r="Q9" s="271"/>
      <c r="R9" s="4"/>
      <c r="S9" s="5"/>
      <c r="T9" s="278"/>
      <c r="U9" s="289">
        <f t="shared" si="3"/>
        <v>0</v>
      </c>
      <c r="V9" s="281">
        <v>2</v>
      </c>
      <c r="W9" s="6">
        <v>2</v>
      </c>
      <c r="X9" s="43">
        <v>4</v>
      </c>
      <c r="Y9" s="284">
        <f t="shared" si="4"/>
        <v>6.8</v>
      </c>
      <c r="Z9" s="300">
        <f t="shared" si="5"/>
        <v>0.58823529411764708</v>
      </c>
      <c r="AA9" s="327"/>
    </row>
    <row r="10" spans="2:27">
      <c r="B10" s="2">
        <v>6</v>
      </c>
      <c r="C10" s="43">
        <v>3</v>
      </c>
      <c r="D10" s="25">
        <v>3</v>
      </c>
      <c r="E10" s="3"/>
      <c r="F10" s="3"/>
      <c r="G10" s="267"/>
      <c r="H10" s="289">
        <f t="shared" si="0"/>
        <v>0</v>
      </c>
      <c r="I10" s="271"/>
      <c r="J10" s="271"/>
      <c r="K10" s="4">
        <v>1.3</v>
      </c>
      <c r="L10" s="4"/>
      <c r="M10" s="4"/>
      <c r="N10" s="4"/>
      <c r="O10" s="267"/>
      <c r="P10" s="289">
        <f t="shared" si="2"/>
        <v>1.3</v>
      </c>
      <c r="Q10" s="271"/>
      <c r="R10" s="4"/>
      <c r="S10" s="5"/>
      <c r="T10" s="278"/>
      <c r="U10" s="289">
        <f t="shared" si="3"/>
        <v>0</v>
      </c>
      <c r="V10" s="281">
        <v>2</v>
      </c>
      <c r="W10" s="6">
        <v>2</v>
      </c>
      <c r="X10" s="43">
        <v>3</v>
      </c>
      <c r="Y10" s="284">
        <f t="shared" si="4"/>
        <v>3.3</v>
      </c>
      <c r="Z10" s="291">
        <f t="shared" si="5"/>
        <v>0.90909090909090917</v>
      </c>
      <c r="AA10" s="327">
        <v>1</v>
      </c>
    </row>
    <row r="11" spans="2:27">
      <c r="B11" s="2">
        <v>7</v>
      </c>
      <c r="C11" s="43">
        <v>4</v>
      </c>
      <c r="D11" s="25">
        <v>4</v>
      </c>
      <c r="E11" s="3">
        <v>1</v>
      </c>
      <c r="F11" s="3"/>
      <c r="G11" s="267"/>
      <c r="H11" s="289">
        <f t="shared" si="0"/>
        <v>1</v>
      </c>
      <c r="I11" s="271"/>
      <c r="J11" s="271"/>
      <c r="K11" s="4"/>
      <c r="L11" s="4"/>
      <c r="M11" s="4"/>
      <c r="N11" s="4"/>
      <c r="O11" s="267"/>
      <c r="P11" s="289">
        <f t="shared" si="2"/>
        <v>0</v>
      </c>
      <c r="Q11" s="271">
        <v>1.5</v>
      </c>
      <c r="R11" s="4"/>
      <c r="S11" s="5"/>
      <c r="T11" s="278"/>
      <c r="U11" s="289">
        <f t="shared" si="3"/>
        <v>1.5</v>
      </c>
      <c r="V11" s="281">
        <v>2</v>
      </c>
      <c r="W11" s="6">
        <v>2</v>
      </c>
      <c r="X11" s="43">
        <v>4</v>
      </c>
      <c r="Y11" s="284">
        <f t="shared" si="4"/>
        <v>4.5</v>
      </c>
      <c r="Z11" s="291">
        <f t="shared" si="5"/>
        <v>0.88888888888888884</v>
      </c>
      <c r="AA11" s="327">
        <v>1</v>
      </c>
    </row>
    <row r="12" spans="2:27">
      <c r="B12" s="2">
        <v>8</v>
      </c>
      <c r="C12" s="43">
        <v>3</v>
      </c>
      <c r="D12" s="25">
        <v>3</v>
      </c>
      <c r="E12" s="3"/>
      <c r="F12" s="3"/>
      <c r="G12" s="267"/>
      <c r="H12" s="289">
        <f t="shared" si="0"/>
        <v>0</v>
      </c>
      <c r="I12" s="271"/>
      <c r="J12" s="271">
        <v>1</v>
      </c>
      <c r="K12" s="4"/>
      <c r="L12" s="4"/>
      <c r="M12" s="4"/>
      <c r="N12" s="4"/>
      <c r="O12" s="267"/>
      <c r="P12" s="289">
        <f t="shared" si="2"/>
        <v>1</v>
      </c>
      <c r="Q12" s="271"/>
      <c r="R12" s="4"/>
      <c r="S12" s="5"/>
      <c r="T12" s="278"/>
      <c r="U12" s="289">
        <f t="shared" si="3"/>
        <v>0</v>
      </c>
      <c r="V12" s="281">
        <v>2</v>
      </c>
      <c r="W12" s="6">
        <v>2</v>
      </c>
      <c r="X12" s="43">
        <v>3</v>
      </c>
      <c r="Y12" s="284">
        <f t="shared" si="4"/>
        <v>3</v>
      </c>
      <c r="Z12" s="291">
        <f t="shared" si="5"/>
        <v>1</v>
      </c>
      <c r="AA12" s="327">
        <v>1</v>
      </c>
    </row>
    <row r="13" spans="2:27" ht="15" thickBot="1">
      <c r="B13" s="158">
        <v>9</v>
      </c>
      <c r="C13" s="61">
        <v>4</v>
      </c>
      <c r="D13" s="159">
        <v>5</v>
      </c>
      <c r="E13" s="160">
        <v>1</v>
      </c>
      <c r="F13" s="160">
        <v>1.8</v>
      </c>
      <c r="G13" s="268"/>
      <c r="H13" s="294">
        <f t="shared" si="0"/>
        <v>2.8</v>
      </c>
      <c r="I13" s="272"/>
      <c r="J13" s="272"/>
      <c r="K13" s="161"/>
      <c r="L13" s="161"/>
      <c r="M13" s="161"/>
      <c r="N13" s="161"/>
      <c r="O13" s="268">
        <v>1.4</v>
      </c>
      <c r="P13" s="294">
        <f t="shared" si="2"/>
        <v>1.4</v>
      </c>
      <c r="Q13" s="272"/>
      <c r="R13" s="161"/>
      <c r="S13" s="162">
        <v>1</v>
      </c>
      <c r="T13" s="279"/>
      <c r="U13" s="289">
        <f t="shared" si="3"/>
        <v>1</v>
      </c>
      <c r="V13" s="282">
        <v>2</v>
      </c>
      <c r="W13" s="163">
        <v>2</v>
      </c>
      <c r="X13" s="61">
        <v>4</v>
      </c>
      <c r="Y13" s="295">
        <f t="shared" si="4"/>
        <v>7.1999999999999993</v>
      </c>
      <c r="Z13" s="296">
        <f t="shared" si="5"/>
        <v>0.55555555555555558</v>
      </c>
      <c r="AA13" s="327"/>
    </row>
    <row r="14" spans="2:27" ht="15" thickBot="1">
      <c r="B14" s="37" t="s">
        <v>20</v>
      </c>
      <c r="C14" s="38">
        <f>SUM(C5:C13)</f>
        <v>35</v>
      </c>
      <c r="D14" s="38">
        <f>SUM(D5:D13)</f>
        <v>37</v>
      </c>
      <c r="E14" s="38">
        <f t="shared" ref="E14:M14" si="6">SUM(E5:E13)</f>
        <v>9</v>
      </c>
      <c r="F14" s="38">
        <f t="shared" si="6"/>
        <v>2.8</v>
      </c>
      <c r="G14" s="38">
        <f t="shared" si="6"/>
        <v>0</v>
      </c>
      <c r="H14" s="288">
        <f>SUM(H5:H13)</f>
        <v>11.8</v>
      </c>
      <c r="I14" s="38">
        <f t="shared" si="6"/>
        <v>0</v>
      </c>
      <c r="J14" s="38">
        <f t="shared" si="6"/>
        <v>2</v>
      </c>
      <c r="K14" s="38">
        <f t="shared" si="6"/>
        <v>3.1</v>
      </c>
      <c r="L14" s="38">
        <f t="shared" si="6"/>
        <v>0</v>
      </c>
      <c r="M14" s="38">
        <f t="shared" si="6"/>
        <v>1</v>
      </c>
      <c r="N14" s="38">
        <f>SUM(N5:N13)</f>
        <v>0</v>
      </c>
      <c r="O14" s="38">
        <f t="shared" ref="O14:T14" si="7">SUM(O5:O13)</f>
        <v>2.4</v>
      </c>
      <c r="P14" s="297">
        <f t="shared" si="2"/>
        <v>8.5</v>
      </c>
      <c r="Q14" s="38">
        <f t="shared" si="7"/>
        <v>1.5</v>
      </c>
      <c r="R14" s="38">
        <f t="shared" si="7"/>
        <v>2</v>
      </c>
      <c r="S14" s="38">
        <f t="shared" si="7"/>
        <v>1</v>
      </c>
      <c r="T14" s="38">
        <f t="shared" si="7"/>
        <v>0</v>
      </c>
      <c r="U14" s="297">
        <f t="shared" si="3"/>
        <v>4.5</v>
      </c>
      <c r="V14" s="38">
        <f>SUM(V5:V13)</f>
        <v>18</v>
      </c>
      <c r="W14" s="38">
        <f>SUM(W5:W13)</f>
        <v>18</v>
      </c>
      <c r="X14" s="38">
        <f>SUM(X5:X13)</f>
        <v>35</v>
      </c>
      <c r="Y14" s="252">
        <f>SUM(Y5:Y13)</f>
        <v>42.8</v>
      </c>
      <c r="Z14" s="293">
        <f t="shared" si="5"/>
        <v>0.81775700934579443</v>
      </c>
      <c r="AA14" s="328">
        <f>SUM(AA5:AA13)</f>
        <v>7</v>
      </c>
    </row>
    <row r="15" spans="2:27" ht="15" thickBot="1">
      <c r="B15" s="15"/>
      <c r="C15" s="16"/>
      <c r="D15" s="16"/>
      <c r="E15" s="195">
        <f>COUNTA(E5:E13)</f>
        <v>7</v>
      </c>
      <c r="F15" s="195">
        <f t="shared" ref="F15:G15" si="8">COUNTA(F5:F13)</f>
        <v>2</v>
      </c>
      <c r="G15" s="195">
        <f t="shared" si="8"/>
        <v>0</v>
      </c>
      <c r="H15" s="301">
        <f>SUM(E15:G15)</f>
        <v>9</v>
      </c>
      <c r="I15" s="17">
        <f>COUNTA(I5:I13)</f>
        <v>0</v>
      </c>
      <c r="J15" s="17">
        <f t="shared" ref="J15:V15" si="9">COUNTA(J5:J13)</f>
        <v>2</v>
      </c>
      <c r="K15" s="17">
        <f t="shared" si="9"/>
        <v>2</v>
      </c>
      <c r="L15" s="17">
        <f t="shared" si="9"/>
        <v>0</v>
      </c>
      <c r="M15" s="17">
        <f t="shared" si="9"/>
        <v>1</v>
      </c>
      <c r="N15" s="17">
        <f t="shared" si="9"/>
        <v>0</v>
      </c>
      <c r="O15" s="17">
        <f t="shared" si="9"/>
        <v>2</v>
      </c>
      <c r="P15" s="290">
        <f>SUM(I15:O15)</f>
        <v>7</v>
      </c>
      <c r="Q15" s="17">
        <f t="shared" si="9"/>
        <v>1</v>
      </c>
      <c r="R15" s="17">
        <f t="shared" si="9"/>
        <v>2</v>
      </c>
      <c r="S15" s="17">
        <f t="shared" si="9"/>
        <v>1</v>
      </c>
      <c r="T15" s="17">
        <f t="shared" si="9"/>
        <v>0</v>
      </c>
      <c r="U15" s="290">
        <f>SUM(Q15:T15)</f>
        <v>4</v>
      </c>
      <c r="V15" s="17">
        <f t="shared" si="9"/>
        <v>9</v>
      </c>
      <c r="W15" s="17">
        <f>SUM(W5:W13)</f>
        <v>18</v>
      </c>
      <c r="X15" s="16"/>
      <c r="Y15" s="16"/>
      <c r="Z15" s="292"/>
      <c r="AA15" s="336">
        <v>9</v>
      </c>
    </row>
    <row r="16" spans="2:27" ht="15" thickBot="1">
      <c r="B16" s="21"/>
      <c r="C16" s="14"/>
      <c r="D16" s="14"/>
      <c r="E16" s="94">
        <f t="shared" ref="E16:S16" si="10">SUM(E15/E14)</f>
        <v>0.77777777777777779</v>
      </c>
      <c r="F16" s="94">
        <f t="shared" si="10"/>
        <v>0.7142857142857143</v>
      </c>
      <c r="G16" s="94">
        <v>0</v>
      </c>
      <c r="H16" s="299">
        <f>SUM(E16:G16)/2</f>
        <v>0.74603174603174605</v>
      </c>
      <c r="I16" s="152">
        <v>0</v>
      </c>
      <c r="J16" s="152">
        <f t="shared" ref="J16:O16" si="11">SUM(J15)/J14</f>
        <v>1</v>
      </c>
      <c r="K16" s="152">
        <f t="shared" si="11"/>
        <v>0.64516129032258063</v>
      </c>
      <c r="L16" s="152">
        <v>0</v>
      </c>
      <c r="M16" s="152">
        <f t="shared" si="11"/>
        <v>1</v>
      </c>
      <c r="N16" s="152">
        <v>0</v>
      </c>
      <c r="O16" s="152">
        <f t="shared" si="11"/>
        <v>0.83333333333333337</v>
      </c>
      <c r="P16" s="299">
        <f>SUM(I16:O16)/4</f>
        <v>0.8696236559139785</v>
      </c>
      <c r="Q16" s="484">
        <f t="shared" si="10"/>
        <v>0.66666666666666663</v>
      </c>
      <c r="R16" s="484">
        <f t="shared" si="10"/>
        <v>1</v>
      </c>
      <c r="S16" s="484">
        <f t="shared" si="10"/>
        <v>1</v>
      </c>
      <c r="T16" s="484">
        <v>0</v>
      </c>
      <c r="U16" s="299">
        <f>SUM(Q16:T99)/3</f>
        <v>0.88888888888888884</v>
      </c>
      <c r="V16" s="31">
        <f>SUM(V14/V15)</f>
        <v>2</v>
      </c>
      <c r="W16" s="261">
        <f>SUM(W15/W14)</f>
        <v>1</v>
      </c>
      <c r="X16" s="183">
        <f>SUM(H16+P16+U16)/3</f>
        <v>0.83484809694487117</v>
      </c>
      <c r="Y16" s="29" t="s">
        <v>35</v>
      </c>
      <c r="Z16" s="293"/>
      <c r="AA16" s="440">
        <f>SUM(AA14/AA15)</f>
        <v>0.77777777777777779</v>
      </c>
    </row>
    <row r="18" spans="2:20" ht="24" thickBot="1">
      <c r="B18" s="462"/>
      <c r="C18" s="57"/>
      <c r="D18" s="57"/>
    </row>
    <row r="19" spans="2:20" ht="15" thickBot="1">
      <c r="P19" s="37" t="s">
        <v>54</v>
      </c>
      <c r="Q19" s="38" t="s">
        <v>158</v>
      </c>
      <c r="R19" s="38" t="s">
        <v>110</v>
      </c>
      <c r="S19" s="401" t="s">
        <v>171</v>
      </c>
      <c r="T19" s="465" t="s">
        <v>17</v>
      </c>
    </row>
    <row r="20" spans="2:20" ht="23.5">
      <c r="B20" s="462"/>
      <c r="P20" s="437">
        <v>1</v>
      </c>
      <c r="Q20" s="402" t="s">
        <v>172</v>
      </c>
      <c r="R20" s="402" t="s">
        <v>161</v>
      </c>
      <c r="S20" s="402" t="s">
        <v>164</v>
      </c>
      <c r="T20" s="466" t="s">
        <v>174</v>
      </c>
    </row>
    <row r="21" spans="2:20">
      <c r="P21" s="438" t="s">
        <v>290</v>
      </c>
      <c r="Q21" s="402" t="s">
        <v>159</v>
      </c>
      <c r="R21" s="402" t="s">
        <v>162</v>
      </c>
      <c r="S21" s="402" t="s">
        <v>166</v>
      </c>
      <c r="T21" s="445"/>
    </row>
    <row r="22" spans="2:20">
      <c r="P22" s="438" t="s">
        <v>291</v>
      </c>
      <c r="Q22" s="402" t="s">
        <v>45</v>
      </c>
      <c r="R22" s="402" t="s">
        <v>165</v>
      </c>
      <c r="S22" s="402" t="s">
        <v>167</v>
      </c>
      <c r="T22" s="445" t="s">
        <v>175</v>
      </c>
    </row>
    <row r="23" spans="2:20">
      <c r="P23" s="438" t="s">
        <v>190</v>
      </c>
      <c r="Q23" s="402" t="s">
        <v>160</v>
      </c>
      <c r="R23" s="402" t="s">
        <v>163</v>
      </c>
      <c r="S23" s="402" t="s">
        <v>168</v>
      </c>
      <c r="T23" s="446"/>
    </row>
    <row r="24" spans="2:20">
      <c r="P24" s="438" t="s">
        <v>191</v>
      </c>
      <c r="Q24" s="402" t="s">
        <v>88</v>
      </c>
      <c r="R24" s="402" t="s">
        <v>88</v>
      </c>
      <c r="S24" s="402" t="s">
        <v>169</v>
      </c>
      <c r="T24" s="445" t="s">
        <v>176</v>
      </c>
    </row>
    <row r="25" spans="2:20" ht="15" thickBot="1">
      <c r="P25" s="439" t="s">
        <v>192</v>
      </c>
      <c r="Q25" s="404" t="s">
        <v>91</v>
      </c>
      <c r="R25" s="404" t="s">
        <v>91</v>
      </c>
      <c r="S25" s="404" t="s">
        <v>170</v>
      </c>
      <c r="T25" s="447" t="s">
        <v>292</v>
      </c>
    </row>
  </sheetData>
  <pageMargins left="0.7" right="0.7" top="0.75" bottom="0.75" header="0.3" footer="0.3"/>
  <ignoredErrors>
    <ignoredError sqref="K14:K15" formulaRange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ECEC3-18DC-4421-8D95-58C97838F099}">
  <dimension ref="B2:AA22"/>
  <sheetViews>
    <sheetView workbookViewId="0">
      <selection activeCell="O32" sqref="O32"/>
    </sheetView>
  </sheetViews>
  <sheetFormatPr defaultRowHeight="14.5"/>
  <cols>
    <col min="1" max="1" width="2" customWidth="1"/>
    <col min="22" max="22" width="11.36328125" customWidth="1"/>
    <col min="23" max="23" width="8.1796875" customWidth="1"/>
    <col min="24" max="24" width="13.81640625" customWidth="1"/>
    <col min="25" max="26" width="14.0898437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265" t="s">
        <v>128</v>
      </c>
      <c r="H3" s="288" t="s">
        <v>133</v>
      </c>
      <c r="I3" s="269" t="s">
        <v>129</v>
      </c>
      <c r="J3" s="269" t="s">
        <v>516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5</v>
      </c>
      <c r="D4" s="76"/>
      <c r="E4" s="77">
        <v>1</v>
      </c>
      <c r="F4" s="77">
        <v>1</v>
      </c>
      <c r="G4" s="266"/>
      <c r="H4" s="289">
        <f t="shared" ref="H4:H12" si="0">SUM(E4:G4)</f>
        <v>2</v>
      </c>
      <c r="I4" s="270"/>
      <c r="J4" s="270"/>
      <c r="K4" s="66"/>
      <c r="L4" s="66"/>
      <c r="M4" s="66"/>
      <c r="N4" s="66"/>
      <c r="O4" s="266"/>
      <c r="P4" s="289">
        <f>SUM(I4:O4)</f>
        <v>0</v>
      </c>
      <c r="Q4" s="270">
        <v>1</v>
      </c>
      <c r="R4" s="66"/>
      <c r="S4" s="67"/>
      <c r="T4" s="277"/>
      <c r="U4" s="289">
        <f>SUM(Q4:T4)</f>
        <v>1</v>
      </c>
      <c r="V4" s="280">
        <v>2</v>
      </c>
      <c r="W4" s="68">
        <v>2</v>
      </c>
      <c r="X4" s="62">
        <v>5</v>
      </c>
      <c r="Y4" s="284">
        <f>SUM(H4+P4+U4+V4)</f>
        <v>5</v>
      </c>
      <c r="Z4" s="291">
        <f t="shared" ref="Z4:Z5" si="1">SUM(X4/Y4)</f>
        <v>1</v>
      </c>
      <c r="AA4" s="327">
        <v>1</v>
      </c>
    </row>
    <row r="5" spans="2:27">
      <c r="B5" s="2">
        <v>2</v>
      </c>
      <c r="C5" s="43">
        <v>4</v>
      </c>
      <c r="D5" s="25"/>
      <c r="E5" s="3">
        <v>1</v>
      </c>
      <c r="F5" s="3"/>
      <c r="G5" s="267"/>
      <c r="H5" s="289">
        <f t="shared" si="0"/>
        <v>1</v>
      </c>
      <c r="I5" s="271"/>
      <c r="J5" s="271"/>
      <c r="K5" s="4"/>
      <c r="L5" s="4"/>
      <c r="M5" s="4"/>
      <c r="N5" s="4"/>
      <c r="O5" s="267">
        <v>1.5</v>
      </c>
      <c r="P5" s="289">
        <f t="shared" ref="P5:P13" si="2">SUM(I5:O5)</f>
        <v>1.5</v>
      </c>
      <c r="Q5" s="271"/>
      <c r="R5" s="4"/>
      <c r="S5" s="5">
        <v>1</v>
      </c>
      <c r="T5" s="278"/>
      <c r="U5" s="289">
        <f t="shared" ref="U5:U13" si="3">SUM(Q5:T5)</f>
        <v>1</v>
      </c>
      <c r="V5" s="281">
        <v>2</v>
      </c>
      <c r="W5" s="6">
        <v>2</v>
      </c>
      <c r="X5" s="43">
        <v>4</v>
      </c>
      <c r="Y5" s="284">
        <f t="shared" ref="Y5:Y12" si="4">SUM(H5+P5+U5+V5)</f>
        <v>5.5</v>
      </c>
      <c r="Z5" s="291">
        <f t="shared" si="1"/>
        <v>0.72727272727272729</v>
      </c>
      <c r="AA5" s="327">
        <v>1</v>
      </c>
    </row>
    <row r="6" spans="2:27">
      <c r="B6" s="2">
        <v>3</v>
      </c>
      <c r="C6" s="43">
        <v>4</v>
      </c>
      <c r="D6" s="25"/>
      <c r="E6" s="3">
        <v>1.5</v>
      </c>
      <c r="F6" s="3"/>
      <c r="G6" s="267"/>
      <c r="H6" s="289">
        <f t="shared" si="0"/>
        <v>1.5</v>
      </c>
      <c r="I6" s="271"/>
      <c r="J6" s="271"/>
      <c r="K6" s="4">
        <v>1</v>
      </c>
      <c r="L6" s="4"/>
      <c r="M6" s="4"/>
      <c r="N6" s="4"/>
      <c r="O6" s="267">
        <v>1.5</v>
      </c>
      <c r="P6" s="289">
        <f t="shared" si="2"/>
        <v>2.5</v>
      </c>
      <c r="Q6" s="271"/>
      <c r="R6" s="4"/>
      <c r="S6" s="5"/>
      <c r="T6" s="278"/>
      <c r="U6" s="289">
        <f t="shared" si="3"/>
        <v>0</v>
      </c>
      <c r="V6" s="281">
        <v>2</v>
      </c>
      <c r="W6" s="6">
        <v>2</v>
      </c>
      <c r="X6" s="43">
        <v>4</v>
      </c>
      <c r="Y6" s="284">
        <f t="shared" si="4"/>
        <v>6</v>
      </c>
      <c r="Z6" s="291">
        <f>SUM(X6/Y6)</f>
        <v>0.66666666666666663</v>
      </c>
      <c r="AA6" s="327"/>
    </row>
    <row r="7" spans="2:27">
      <c r="B7" s="2">
        <v>4</v>
      </c>
      <c r="C7" s="43">
        <v>3</v>
      </c>
      <c r="D7" s="25"/>
      <c r="E7" s="3"/>
      <c r="F7" s="3"/>
      <c r="G7" s="267"/>
      <c r="H7" s="289">
        <f t="shared" si="0"/>
        <v>0</v>
      </c>
      <c r="I7" s="271"/>
      <c r="J7" s="271">
        <v>1.5</v>
      </c>
      <c r="K7" s="4"/>
      <c r="L7" s="4"/>
      <c r="M7" s="4"/>
      <c r="N7" s="4"/>
      <c r="O7" s="267"/>
      <c r="P7" s="289">
        <f t="shared" si="2"/>
        <v>1.5</v>
      </c>
      <c r="Q7" s="271"/>
      <c r="R7" s="4"/>
      <c r="S7" s="5">
        <v>1</v>
      </c>
      <c r="T7" s="278"/>
      <c r="U7" s="289">
        <f t="shared" si="3"/>
        <v>1</v>
      </c>
      <c r="V7" s="281">
        <v>1</v>
      </c>
      <c r="W7" s="6">
        <v>2</v>
      </c>
      <c r="X7" s="43">
        <v>3</v>
      </c>
      <c r="Y7" s="284">
        <f t="shared" si="4"/>
        <v>3.5</v>
      </c>
      <c r="Z7" s="300">
        <f t="shared" ref="Z7:Z13" si="5">SUM(X7/Y7)</f>
        <v>0.8571428571428571</v>
      </c>
      <c r="AA7" s="327">
        <v>1</v>
      </c>
    </row>
    <row r="8" spans="2:27">
      <c r="B8" s="2">
        <v>5</v>
      </c>
      <c r="C8" s="43">
        <v>4</v>
      </c>
      <c r="D8" s="25"/>
      <c r="E8" s="3">
        <v>1</v>
      </c>
      <c r="F8" s="3"/>
      <c r="G8" s="267"/>
      <c r="H8" s="289">
        <f t="shared" si="0"/>
        <v>1</v>
      </c>
      <c r="I8" s="271"/>
      <c r="J8" s="271"/>
      <c r="K8" s="4"/>
      <c r="L8" s="4"/>
      <c r="M8" s="4"/>
      <c r="N8" s="4">
        <v>1.5</v>
      </c>
      <c r="O8" s="267"/>
      <c r="P8" s="289">
        <f t="shared" si="2"/>
        <v>1.5</v>
      </c>
      <c r="Q8" s="271"/>
      <c r="R8" s="4"/>
      <c r="S8" s="5">
        <v>1</v>
      </c>
      <c r="T8" s="278"/>
      <c r="U8" s="289">
        <f t="shared" si="3"/>
        <v>1</v>
      </c>
      <c r="V8" s="281">
        <v>1</v>
      </c>
      <c r="W8" s="6">
        <v>2</v>
      </c>
      <c r="X8" s="43">
        <v>4</v>
      </c>
      <c r="Y8" s="284">
        <f t="shared" si="4"/>
        <v>4.5</v>
      </c>
      <c r="Z8" s="300">
        <f t="shared" si="5"/>
        <v>0.88888888888888884</v>
      </c>
      <c r="AA8" s="327"/>
    </row>
    <row r="9" spans="2:27">
      <c r="B9" s="2">
        <v>6</v>
      </c>
      <c r="C9" s="43">
        <v>4</v>
      </c>
      <c r="D9" s="25"/>
      <c r="E9" s="3">
        <v>1.5</v>
      </c>
      <c r="F9" s="3">
        <v>1</v>
      </c>
      <c r="G9" s="267"/>
      <c r="H9" s="289">
        <f t="shared" si="0"/>
        <v>2.5</v>
      </c>
      <c r="I9" s="271"/>
      <c r="J9" s="271"/>
      <c r="K9" s="4"/>
      <c r="L9" s="4"/>
      <c r="M9" s="4"/>
      <c r="N9" s="4"/>
      <c r="O9" s="267"/>
      <c r="P9" s="289">
        <f t="shared" si="2"/>
        <v>0</v>
      </c>
      <c r="Q9" s="271"/>
      <c r="R9" s="4"/>
      <c r="S9" s="5">
        <v>2</v>
      </c>
      <c r="T9" s="278"/>
      <c r="U9" s="289">
        <f t="shared" si="3"/>
        <v>2</v>
      </c>
      <c r="V9" s="281">
        <v>2</v>
      </c>
      <c r="W9" s="6">
        <v>2</v>
      </c>
      <c r="X9" s="43">
        <v>4</v>
      </c>
      <c r="Y9" s="284">
        <f t="shared" si="4"/>
        <v>6.5</v>
      </c>
      <c r="Z9" s="291">
        <f t="shared" si="5"/>
        <v>0.61538461538461542</v>
      </c>
      <c r="AA9" s="327">
        <v>1</v>
      </c>
    </row>
    <row r="10" spans="2:27">
      <c r="B10" s="2">
        <v>7</v>
      </c>
      <c r="C10" s="43">
        <v>4</v>
      </c>
      <c r="D10" s="25"/>
      <c r="E10" s="3">
        <v>2</v>
      </c>
      <c r="F10" s="3">
        <v>2</v>
      </c>
      <c r="G10" s="267"/>
      <c r="H10" s="289">
        <f t="shared" si="0"/>
        <v>4</v>
      </c>
      <c r="I10" s="271"/>
      <c r="J10" s="271"/>
      <c r="K10" s="4"/>
      <c r="L10" s="4"/>
      <c r="M10" s="4">
        <v>1</v>
      </c>
      <c r="N10" s="4"/>
      <c r="O10" s="267"/>
      <c r="P10" s="289">
        <f t="shared" si="2"/>
        <v>1</v>
      </c>
      <c r="Q10" s="271"/>
      <c r="R10" s="4"/>
      <c r="S10" s="5"/>
      <c r="T10" s="278"/>
      <c r="U10" s="289">
        <f t="shared" si="3"/>
        <v>0</v>
      </c>
      <c r="V10" s="281">
        <v>1</v>
      </c>
      <c r="W10" s="6">
        <v>2</v>
      </c>
      <c r="X10" s="43">
        <v>4</v>
      </c>
      <c r="Y10" s="284">
        <f t="shared" si="4"/>
        <v>6</v>
      </c>
      <c r="Z10" s="291">
        <f t="shared" si="5"/>
        <v>0.66666666666666663</v>
      </c>
      <c r="AA10" s="327">
        <v>1</v>
      </c>
    </row>
    <row r="11" spans="2:27">
      <c r="B11" s="2">
        <v>8</v>
      </c>
      <c r="C11" s="43">
        <v>3</v>
      </c>
      <c r="D11" s="25"/>
      <c r="E11" s="3"/>
      <c r="F11" s="3"/>
      <c r="G11" s="267"/>
      <c r="H11" s="289">
        <f t="shared" si="0"/>
        <v>0</v>
      </c>
      <c r="I11" s="271"/>
      <c r="J11" s="271"/>
      <c r="K11" s="4"/>
      <c r="L11" s="4">
        <v>1</v>
      </c>
      <c r="M11" s="4"/>
      <c r="N11" s="4"/>
      <c r="O11" s="267"/>
      <c r="P11" s="289">
        <f t="shared" si="2"/>
        <v>1</v>
      </c>
      <c r="Q11" s="271"/>
      <c r="R11" s="4"/>
      <c r="S11" s="5"/>
      <c r="T11" s="278"/>
      <c r="U11" s="289">
        <f t="shared" si="3"/>
        <v>0</v>
      </c>
      <c r="V11" s="281">
        <v>2</v>
      </c>
      <c r="W11" s="6">
        <v>2</v>
      </c>
      <c r="X11" s="43">
        <v>3</v>
      </c>
      <c r="Y11" s="284">
        <f t="shared" si="4"/>
        <v>3</v>
      </c>
      <c r="Z11" s="291">
        <f t="shared" si="5"/>
        <v>1</v>
      </c>
      <c r="AA11" s="327"/>
    </row>
    <row r="12" spans="2:27" ht="15" thickBot="1">
      <c r="B12" s="158">
        <v>9</v>
      </c>
      <c r="C12" s="61">
        <v>5</v>
      </c>
      <c r="D12" s="159"/>
      <c r="E12" s="160">
        <v>1</v>
      </c>
      <c r="F12" s="160">
        <v>1.5</v>
      </c>
      <c r="G12" s="268"/>
      <c r="H12" s="294">
        <f t="shared" si="0"/>
        <v>2.5</v>
      </c>
      <c r="I12" s="272"/>
      <c r="J12" s="272"/>
      <c r="K12" s="161"/>
      <c r="L12" s="161"/>
      <c r="M12" s="161"/>
      <c r="N12" s="161"/>
      <c r="O12" s="268"/>
      <c r="P12" s="294">
        <f t="shared" si="2"/>
        <v>0</v>
      </c>
      <c r="Q12" s="272"/>
      <c r="R12" s="161">
        <v>2</v>
      </c>
      <c r="S12" s="162"/>
      <c r="T12" s="279"/>
      <c r="U12" s="289">
        <f t="shared" si="3"/>
        <v>2</v>
      </c>
      <c r="V12" s="282">
        <v>2</v>
      </c>
      <c r="W12" s="163">
        <v>2</v>
      </c>
      <c r="X12" s="61">
        <v>5</v>
      </c>
      <c r="Y12" s="295">
        <f t="shared" si="4"/>
        <v>6.5</v>
      </c>
      <c r="Z12" s="296">
        <f t="shared" si="5"/>
        <v>0.76923076923076927</v>
      </c>
      <c r="AA12" s="327">
        <v>1</v>
      </c>
    </row>
    <row r="13" spans="2:27" ht="15" thickBot="1">
      <c r="B13" s="37" t="s">
        <v>20</v>
      </c>
      <c r="C13" s="38">
        <f>SUM(C4:C12)</f>
        <v>36</v>
      </c>
      <c r="D13" s="38">
        <f>SUM(D4:D12)</f>
        <v>0</v>
      </c>
      <c r="E13" s="38">
        <f t="shared" ref="E13:M13" si="6">SUM(E4:E12)</f>
        <v>9</v>
      </c>
      <c r="F13" s="38">
        <f t="shared" si="6"/>
        <v>5.5</v>
      </c>
      <c r="G13" s="38">
        <f t="shared" si="6"/>
        <v>0</v>
      </c>
      <c r="H13" s="288">
        <f>SUM(H4:H12)</f>
        <v>14.5</v>
      </c>
      <c r="I13" s="38">
        <f t="shared" si="6"/>
        <v>0</v>
      </c>
      <c r="J13" s="38">
        <f t="shared" si="6"/>
        <v>1.5</v>
      </c>
      <c r="K13" s="38">
        <f t="shared" si="6"/>
        <v>1</v>
      </c>
      <c r="L13" s="38">
        <f t="shared" si="6"/>
        <v>1</v>
      </c>
      <c r="M13" s="38">
        <f t="shared" si="6"/>
        <v>1</v>
      </c>
      <c r="N13" s="38">
        <f>SUM(N4:N12)</f>
        <v>1.5</v>
      </c>
      <c r="O13" s="38">
        <f t="shared" ref="O13:T13" si="7">SUM(O4:O12)</f>
        <v>3</v>
      </c>
      <c r="P13" s="297">
        <f t="shared" si="2"/>
        <v>9</v>
      </c>
      <c r="Q13" s="38">
        <f t="shared" si="7"/>
        <v>1</v>
      </c>
      <c r="R13" s="38">
        <f t="shared" si="7"/>
        <v>2</v>
      </c>
      <c r="S13" s="38">
        <f t="shared" si="7"/>
        <v>5</v>
      </c>
      <c r="T13" s="38">
        <f t="shared" si="7"/>
        <v>0</v>
      </c>
      <c r="U13" s="297">
        <f t="shared" si="3"/>
        <v>8</v>
      </c>
      <c r="V13" s="38">
        <f>SUM(V4:V12)</f>
        <v>15</v>
      </c>
      <c r="W13" s="38">
        <f>SUM(W4:W12)</f>
        <v>18</v>
      </c>
      <c r="X13" s="38">
        <f>SUM(X4:X12)</f>
        <v>36</v>
      </c>
      <c r="Y13" s="252">
        <f>SUM(Y4:Y12)</f>
        <v>46.5</v>
      </c>
      <c r="Z13" s="293">
        <f t="shared" si="5"/>
        <v>0.77419354838709675</v>
      </c>
      <c r="AA13" s="328">
        <f>SUM(AA4:AA12)</f>
        <v>6</v>
      </c>
    </row>
    <row r="14" spans="2:27" ht="15" thickBot="1">
      <c r="B14" s="15"/>
      <c r="C14" s="16"/>
      <c r="D14" s="16"/>
      <c r="E14" s="195">
        <f>COUNTA(E4:E12)</f>
        <v>7</v>
      </c>
      <c r="F14" s="195">
        <f t="shared" ref="F14:G14" si="8">COUNTA(F4:F12)</f>
        <v>4</v>
      </c>
      <c r="G14" s="195">
        <f t="shared" si="8"/>
        <v>0</v>
      </c>
      <c r="H14" s="301">
        <f>SUM(E14:G14)</f>
        <v>11</v>
      </c>
      <c r="I14" s="17">
        <f>COUNTA(I4:I12)</f>
        <v>0</v>
      </c>
      <c r="J14" s="17">
        <f t="shared" ref="J14:V14" si="9">COUNTA(J4:J12)</f>
        <v>1</v>
      </c>
      <c r="K14" s="17">
        <f t="shared" si="9"/>
        <v>1</v>
      </c>
      <c r="L14" s="17">
        <f t="shared" si="9"/>
        <v>1</v>
      </c>
      <c r="M14" s="17">
        <f t="shared" si="9"/>
        <v>1</v>
      </c>
      <c r="N14" s="17">
        <f t="shared" si="9"/>
        <v>1</v>
      </c>
      <c r="O14" s="17">
        <f t="shared" si="9"/>
        <v>2</v>
      </c>
      <c r="P14" s="290">
        <f>SUM(I14:O14)</f>
        <v>7</v>
      </c>
      <c r="Q14" s="17">
        <f t="shared" si="9"/>
        <v>1</v>
      </c>
      <c r="R14" s="17">
        <f t="shared" si="9"/>
        <v>1</v>
      </c>
      <c r="S14" s="17">
        <f t="shared" si="9"/>
        <v>4</v>
      </c>
      <c r="T14" s="17">
        <f t="shared" si="9"/>
        <v>0</v>
      </c>
      <c r="U14" s="290">
        <f>SUM(Q14:T14)</f>
        <v>6</v>
      </c>
      <c r="V14" s="17">
        <f t="shared" si="9"/>
        <v>9</v>
      </c>
      <c r="W14" s="17">
        <f>SUM(W4:W12)</f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U15" si="10">SUM(E14/E13)</f>
        <v>0.77777777777777779</v>
      </c>
      <c r="F15" s="94">
        <f t="shared" si="10"/>
        <v>0.72727272727272729</v>
      </c>
      <c r="G15" s="94">
        <v>0</v>
      </c>
      <c r="H15" s="299">
        <f>SUM(E15:G15)/2</f>
        <v>0.7525252525252526</v>
      </c>
      <c r="I15" s="152">
        <v>0</v>
      </c>
      <c r="J15" s="152">
        <f t="shared" ref="J15:P15" si="11">SUM(J14)/J13</f>
        <v>0.66666666666666663</v>
      </c>
      <c r="K15" s="152">
        <f t="shared" si="11"/>
        <v>1</v>
      </c>
      <c r="L15" s="152">
        <f t="shared" si="11"/>
        <v>1</v>
      </c>
      <c r="M15" s="152">
        <f t="shared" si="11"/>
        <v>1</v>
      </c>
      <c r="N15" s="152">
        <f t="shared" si="11"/>
        <v>0.66666666666666663</v>
      </c>
      <c r="O15" s="152">
        <f t="shared" si="11"/>
        <v>0.66666666666666663</v>
      </c>
      <c r="P15" s="152">
        <f t="shared" si="11"/>
        <v>0.77777777777777779</v>
      </c>
      <c r="Q15" s="484">
        <f t="shared" si="10"/>
        <v>1</v>
      </c>
      <c r="R15" s="484">
        <f t="shared" si="10"/>
        <v>0.5</v>
      </c>
      <c r="S15" s="484">
        <f t="shared" si="10"/>
        <v>0.8</v>
      </c>
      <c r="T15" s="484" t="e">
        <f t="shared" si="10"/>
        <v>#DIV/0!</v>
      </c>
      <c r="U15" s="484">
        <f t="shared" si="10"/>
        <v>0.75</v>
      </c>
      <c r="V15" s="31">
        <f>SUM(V13/V14)</f>
        <v>1.6666666666666667</v>
      </c>
      <c r="W15" s="261">
        <f>SUM(W14/W13)</f>
        <v>1</v>
      </c>
      <c r="X15" s="183">
        <f>SUM(H15+P15+U15)/3</f>
        <v>0.76010101010101006</v>
      </c>
      <c r="Y15" s="29" t="s">
        <v>35</v>
      </c>
      <c r="Z15" s="293"/>
      <c r="AA15" s="440">
        <f>SUM(AA13/AA14)</f>
        <v>0.66666666666666663</v>
      </c>
    </row>
    <row r="22" spans="20:20">
      <c r="T22">
        <v>2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4FF60-ED5C-42D1-BE42-9B352F09F6C5}">
  <dimension ref="B2:AA24"/>
  <sheetViews>
    <sheetView workbookViewId="0">
      <selection activeCell="A2" sqref="A2:AB25"/>
    </sheetView>
  </sheetViews>
  <sheetFormatPr defaultRowHeight="14.5"/>
  <cols>
    <col min="1" max="1" width="2.54296875" customWidth="1"/>
    <col min="22" max="22" width="11.1796875" customWidth="1"/>
    <col min="24" max="24" width="13.54296875" customWidth="1"/>
    <col min="25" max="25" width="12.453125" customWidth="1"/>
    <col min="26" max="26" width="15.5429687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265" t="s">
        <v>128</v>
      </c>
      <c r="H3" s="288" t="s">
        <v>133</v>
      </c>
      <c r="I3" s="269" t="s">
        <v>129</v>
      </c>
      <c r="J3" s="269" t="s">
        <v>516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>
        <v>4</v>
      </c>
      <c r="E4" s="77">
        <v>1</v>
      </c>
      <c r="F4" s="77"/>
      <c r="G4" s="266"/>
      <c r="H4" s="289">
        <f t="shared" ref="H4:H12" si="0">SUM(E4:G4)</f>
        <v>1</v>
      </c>
      <c r="I4" s="270"/>
      <c r="J4" s="270"/>
      <c r="K4" s="66"/>
      <c r="L4" s="66"/>
      <c r="M4" s="66"/>
      <c r="N4" s="66"/>
      <c r="O4" s="266">
        <v>1.2</v>
      </c>
      <c r="P4" s="289">
        <f>SUM(I4:O4)</f>
        <v>1.2</v>
      </c>
      <c r="Q4" s="270"/>
      <c r="R4" s="66"/>
      <c r="S4" s="67"/>
      <c r="T4" s="277"/>
      <c r="U4" s="289">
        <f>SUM(Q4:T4)</f>
        <v>0</v>
      </c>
      <c r="V4" s="280">
        <v>2</v>
      </c>
      <c r="W4" s="68">
        <v>2</v>
      </c>
      <c r="X4" s="76">
        <v>4</v>
      </c>
      <c r="Y4" s="284">
        <f>SUM(H4+P4+U4+V4)</f>
        <v>4.2</v>
      </c>
      <c r="Z4" s="291">
        <f t="shared" ref="Z4:Z5" si="1">SUM(X4/Y4)</f>
        <v>0.95238095238095233</v>
      </c>
      <c r="AA4" s="327">
        <v>1</v>
      </c>
    </row>
    <row r="5" spans="2:27">
      <c r="B5" s="2">
        <v>2</v>
      </c>
      <c r="C5" s="43">
        <v>5</v>
      </c>
      <c r="D5" s="25">
        <v>5</v>
      </c>
      <c r="E5" s="3">
        <v>1</v>
      </c>
      <c r="F5" s="3">
        <v>2.4</v>
      </c>
      <c r="G5" s="267"/>
      <c r="H5" s="289">
        <f t="shared" si="0"/>
        <v>3.4</v>
      </c>
      <c r="I5" s="271"/>
      <c r="J5" s="271"/>
      <c r="K5" s="4"/>
      <c r="L5" s="4"/>
      <c r="M5" s="4"/>
      <c r="N5" s="4"/>
      <c r="O5" s="267">
        <v>1.2</v>
      </c>
      <c r="P5" s="289">
        <f t="shared" ref="P5:P13" si="2">SUM(I5:O5)</f>
        <v>1.2</v>
      </c>
      <c r="Q5" s="271"/>
      <c r="R5" s="4"/>
      <c r="S5" s="5"/>
      <c r="T5" s="278"/>
      <c r="U5" s="289">
        <f t="shared" ref="U5:U13" si="3">SUM(Q5:T5)</f>
        <v>0</v>
      </c>
      <c r="V5" s="281">
        <v>2</v>
      </c>
      <c r="W5" s="6">
        <v>2</v>
      </c>
      <c r="X5" s="25">
        <v>5</v>
      </c>
      <c r="Y5" s="284">
        <f t="shared" ref="Y5:Y12" si="4">SUM(H5+P5+U5+V5)</f>
        <v>6.6</v>
      </c>
      <c r="Z5" s="291">
        <f t="shared" si="1"/>
        <v>0.75757575757575757</v>
      </c>
      <c r="AA5" s="327">
        <v>1</v>
      </c>
    </row>
    <row r="6" spans="2:27">
      <c r="B6" s="2">
        <v>3</v>
      </c>
      <c r="C6" s="43">
        <v>4</v>
      </c>
      <c r="D6" s="25">
        <v>5</v>
      </c>
      <c r="E6" s="3">
        <v>2.4</v>
      </c>
      <c r="F6" s="3"/>
      <c r="G6" s="267"/>
      <c r="H6" s="289">
        <f t="shared" si="0"/>
        <v>2.4</v>
      </c>
      <c r="I6" s="271"/>
      <c r="J6" s="271"/>
      <c r="K6" s="4"/>
      <c r="L6" s="4"/>
      <c r="M6" s="4"/>
      <c r="N6" s="4"/>
      <c r="O6" s="267">
        <v>2</v>
      </c>
      <c r="P6" s="289">
        <f t="shared" si="2"/>
        <v>2</v>
      </c>
      <c r="Q6" s="271"/>
      <c r="R6" s="4"/>
      <c r="S6" s="5">
        <v>2</v>
      </c>
      <c r="T6" s="278"/>
      <c r="U6" s="289">
        <f t="shared" si="3"/>
        <v>2</v>
      </c>
      <c r="V6" s="281">
        <v>2</v>
      </c>
      <c r="W6" s="6">
        <v>2</v>
      </c>
      <c r="X6" s="25">
        <v>4</v>
      </c>
      <c r="Y6" s="284">
        <f t="shared" si="4"/>
        <v>8.4</v>
      </c>
      <c r="Z6" s="448">
        <f>SUM(X6/Y6)</f>
        <v>0.47619047619047616</v>
      </c>
      <c r="AA6" s="327"/>
    </row>
    <row r="7" spans="2:27">
      <c r="B7" s="2">
        <v>4</v>
      </c>
      <c r="C7" s="43">
        <v>3</v>
      </c>
      <c r="D7" s="25">
        <v>3</v>
      </c>
      <c r="E7" s="3"/>
      <c r="F7" s="3"/>
      <c r="G7" s="267"/>
      <c r="H7" s="289">
        <f t="shared" si="0"/>
        <v>0</v>
      </c>
      <c r="I7" s="271"/>
      <c r="J7" s="271"/>
      <c r="K7" s="4"/>
      <c r="L7" s="4"/>
      <c r="M7" s="4">
        <v>1</v>
      </c>
      <c r="N7" s="4"/>
      <c r="O7" s="267"/>
      <c r="P7" s="289">
        <f t="shared" si="2"/>
        <v>1</v>
      </c>
      <c r="Q7" s="271"/>
      <c r="R7" s="4"/>
      <c r="S7" s="5"/>
      <c r="T7" s="278"/>
      <c r="U7" s="289">
        <f t="shared" si="3"/>
        <v>0</v>
      </c>
      <c r="V7" s="281">
        <v>2</v>
      </c>
      <c r="W7" s="6">
        <v>2</v>
      </c>
      <c r="X7" s="25">
        <v>3</v>
      </c>
      <c r="Y7" s="284">
        <f t="shared" si="4"/>
        <v>3</v>
      </c>
      <c r="Z7" s="300">
        <f t="shared" ref="Z7:Z13" si="5">SUM(X7/Y7)</f>
        <v>1</v>
      </c>
      <c r="AA7" s="327">
        <v>1</v>
      </c>
    </row>
    <row r="8" spans="2:27">
      <c r="B8" s="2">
        <v>5</v>
      </c>
      <c r="C8" s="43">
        <v>4</v>
      </c>
      <c r="D8" s="25">
        <v>7</v>
      </c>
      <c r="E8" s="3">
        <v>3.5</v>
      </c>
      <c r="F8" s="3">
        <v>3</v>
      </c>
      <c r="G8" s="267"/>
      <c r="H8" s="289">
        <f t="shared" si="0"/>
        <v>6.5</v>
      </c>
      <c r="I8" s="271"/>
      <c r="J8" s="271"/>
      <c r="K8" s="4"/>
      <c r="L8" s="4"/>
      <c r="M8" s="4"/>
      <c r="N8" s="4">
        <v>2</v>
      </c>
      <c r="O8" s="267"/>
      <c r="P8" s="289">
        <f t="shared" si="2"/>
        <v>2</v>
      </c>
      <c r="Q8" s="271"/>
      <c r="R8" s="4"/>
      <c r="S8" s="5"/>
      <c r="T8" s="278"/>
      <c r="U8" s="289">
        <f t="shared" si="3"/>
        <v>0</v>
      </c>
      <c r="V8" s="281">
        <v>2</v>
      </c>
      <c r="W8" s="6">
        <v>2</v>
      </c>
      <c r="X8" s="25">
        <v>4</v>
      </c>
      <c r="Y8" s="284">
        <f t="shared" si="4"/>
        <v>10.5</v>
      </c>
      <c r="Z8" s="448">
        <f t="shared" si="5"/>
        <v>0.38095238095238093</v>
      </c>
      <c r="AA8" s="327"/>
    </row>
    <row r="9" spans="2:27">
      <c r="B9" s="2">
        <v>6</v>
      </c>
      <c r="C9" s="43">
        <v>4</v>
      </c>
      <c r="D9" s="25">
        <v>4</v>
      </c>
      <c r="E9" s="3">
        <v>1</v>
      </c>
      <c r="F9" s="3"/>
      <c r="G9" s="267"/>
      <c r="H9" s="289">
        <f t="shared" si="0"/>
        <v>1</v>
      </c>
      <c r="I9" s="271"/>
      <c r="J9" s="271"/>
      <c r="K9" s="4"/>
      <c r="L9" s="4"/>
      <c r="M9" s="4">
        <v>1</v>
      </c>
      <c r="N9" s="4"/>
      <c r="O9" s="267"/>
      <c r="P9" s="289">
        <f t="shared" si="2"/>
        <v>1</v>
      </c>
      <c r="Q9" s="271"/>
      <c r="R9" s="4"/>
      <c r="S9" s="5"/>
      <c r="T9" s="278"/>
      <c r="U9" s="289">
        <f t="shared" si="3"/>
        <v>0</v>
      </c>
      <c r="V9" s="281">
        <v>2</v>
      </c>
      <c r="W9" s="6">
        <v>2</v>
      </c>
      <c r="X9" s="25">
        <v>4</v>
      </c>
      <c r="Y9" s="284">
        <f t="shared" si="4"/>
        <v>4</v>
      </c>
      <c r="Z9" s="291">
        <f t="shared" si="5"/>
        <v>1</v>
      </c>
      <c r="AA9" s="327">
        <v>1</v>
      </c>
    </row>
    <row r="10" spans="2:27">
      <c r="B10" s="2">
        <v>7</v>
      </c>
      <c r="C10" s="43">
        <v>5</v>
      </c>
      <c r="D10" s="25">
        <v>6</v>
      </c>
      <c r="E10" s="3">
        <v>1</v>
      </c>
      <c r="F10" s="3">
        <v>2.7</v>
      </c>
      <c r="G10" s="267"/>
      <c r="H10" s="289">
        <f t="shared" si="0"/>
        <v>3.7</v>
      </c>
      <c r="I10" s="271"/>
      <c r="J10" s="271"/>
      <c r="K10" s="4"/>
      <c r="L10" s="4"/>
      <c r="M10" s="4"/>
      <c r="N10" s="4"/>
      <c r="O10" s="267"/>
      <c r="P10" s="289">
        <f t="shared" si="2"/>
        <v>0</v>
      </c>
      <c r="Q10" s="271"/>
      <c r="R10" s="4"/>
      <c r="S10" s="5">
        <v>2</v>
      </c>
      <c r="T10" s="278"/>
      <c r="U10" s="289">
        <f t="shared" si="3"/>
        <v>2</v>
      </c>
      <c r="V10" s="281">
        <v>2</v>
      </c>
      <c r="W10" s="6">
        <v>2</v>
      </c>
      <c r="X10" s="25">
        <v>5</v>
      </c>
      <c r="Y10" s="284">
        <f t="shared" si="4"/>
        <v>7.7</v>
      </c>
      <c r="Z10" s="291">
        <f t="shared" si="5"/>
        <v>0.64935064935064934</v>
      </c>
      <c r="AA10" s="327"/>
    </row>
    <row r="11" spans="2:27">
      <c r="B11" s="2">
        <v>8</v>
      </c>
      <c r="C11" s="43">
        <v>4</v>
      </c>
      <c r="D11" s="25">
        <v>4</v>
      </c>
      <c r="E11" s="3">
        <v>1.8</v>
      </c>
      <c r="F11" s="3"/>
      <c r="G11" s="267"/>
      <c r="H11" s="289">
        <f t="shared" si="0"/>
        <v>1.8</v>
      </c>
      <c r="I11" s="271"/>
      <c r="J11" s="271">
        <v>2</v>
      </c>
      <c r="K11" s="4"/>
      <c r="L11" s="4"/>
      <c r="M11" s="4"/>
      <c r="N11" s="4"/>
      <c r="O11" s="267"/>
      <c r="P11" s="289">
        <f t="shared" si="2"/>
        <v>2</v>
      </c>
      <c r="Q11" s="271"/>
      <c r="R11" s="4"/>
      <c r="S11" s="5">
        <v>1</v>
      </c>
      <c r="T11" s="278"/>
      <c r="U11" s="289">
        <f t="shared" si="3"/>
        <v>1</v>
      </c>
      <c r="V11" s="281">
        <v>1</v>
      </c>
      <c r="W11" s="6">
        <v>2</v>
      </c>
      <c r="X11" s="25">
        <v>4</v>
      </c>
      <c r="Y11" s="284">
        <f t="shared" si="4"/>
        <v>5.8</v>
      </c>
      <c r="Z11" s="291">
        <f t="shared" si="5"/>
        <v>0.68965517241379315</v>
      </c>
      <c r="AA11" s="327"/>
    </row>
    <row r="12" spans="2:27" ht="15" thickBot="1">
      <c r="B12" s="158">
        <v>9</v>
      </c>
      <c r="C12" s="61">
        <v>3</v>
      </c>
      <c r="D12" s="159">
        <v>3</v>
      </c>
      <c r="E12" s="160"/>
      <c r="F12" s="160"/>
      <c r="G12" s="268"/>
      <c r="H12" s="294">
        <f t="shared" si="0"/>
        <v>0</v>
      </c>
      <c r="I12" s="272"/>
      <c r="J12" s="272">
        <v>1.5</v>
      </c>
      <c r="K12" s="161"/>
      <c r="L12" s="161"/>
      <c r="M12" s="161"/>
      <c r="N12" s="161"/>
      <c r="O12" s="268"/>
      <c r="P12" s="294">
        <f t="shared" si="2"/>
        <v>1.5</v>
      </c>
      <c r="Q12" s="272"/>
      <c r="R12" s="161"/>
      <c r="S12" s="162"/>
      <c r="T12" s="279"/>
      <c r="U12" s="289">
        <f t="shared" si="3"/>
        <v>0</v>
      </c>
      <c r="V12" s="282">
        <v>2</v>
      </c>
      <c r="W12" s="163">
        <v>2</v>
      </c>
      <c r="X12" s="159">
        <v>3</v>
      </c>
      <c r="Y12" s="295">
        <f t="shared" si="4"/>
        <v>3.5</v>
      </c>
      <c r="Z12" s="296">
        <f t="shared" si="5"/>
        <v>0.8571428571428571</v>
      </c>
      <c r="AA12" s="327">
        <v>1</v>
      </c>
    </row>
    <row r="13" spans="2:27" ht="15" thickBot="1">
      <c r="B13" s="37" t="s">
        <v>20</v>
      </c>
      <c r="C13" s="38">
        <f>SUM(C4:C12)</f>
        <v>36</v>
      </c>
      <c r="D13" s="38">
        <f>SUM(D4:D12)</f>
        <v>41</v>
      </c>
      <c r="E13" s="38">
        <f t="shared" ref="E13:M13" si="6">SUM(E4:E12)</f>
        <v>11.700000000000001</v>
      </c>
      <c r="F13" s="38">
        <f t="shared" si="6"/>
        <v>8.1000000000000014</v>
      </c>
      <c r="G13" s="38">
        <f t="shared" si="6"/>
        <v>0</v>
      </c>
      <c r="H13" s="288">
        <f>SUM(H4:H12)</f>
        <v>19.8</v>
      </c>
      <c r="I13" s="38">
        <f t="shared" si="6"/>
        <v>0</v>
      </c>
      <c r="J13" s="38">
        <f t="shared" si="6"/>
        <v>3.5</v>
      </c>
      <c r="K13" s="38">
        <f t="shared" si="6"/>
        <v>0</v>
      </c>
      <c r="L13" s="38">
        <f t="shared" si="6"/>
        <v>0</v>
      </c>
      <c r="M13" s="38">
        <f t="shared" si="6"/>
        <v>2</v>
      </c>
      <c r="N13" s="38">
        <f>SUM(N4:N12)</f>
        <v>2</v>
      </c>
      <c r="O13" s="38">
        <f t="shared" ref="O13:T13" si="7">SUM(O4:O12)</f>
        <v>4.4000000000000004</v>
      </c>
      <c r="P13" s="297">
        <f t="shared" si="2"/>
        <v>11.9</v>
      </c>
      <c r="Q13" s="38">
        <f t="shared" si="7"/>
        <v>0</v>
      </c>
      <c r="R13" s="38">
        <f t="shared" si="7"/>
        <v>0</v>
      </c>
      <c r="S13" s="38">
        <f t="shared" si="7"/>
        <v>5</v>
      </c>
      <c r="T13" s="38">
        <f t="shared" si="7"/>
        <v>0</v>
      </c>
      <c r="U13" s="297">
        <f t="shared" si="3"/>
        <v>5</v>
      </c>
      <c r="V13" s="38">
        <f>SUM(V4:V12)</f>
        <v>17</v>
      </c>
      <c r="W13" s="38">
        <f>SUM(W4:W12)</f>
        <v>18</v>
      </c>
      <c r="X13" s="496">
        <f>SUM(X4:X12)</f>
        <v>36</v>
      </c>
      <c r="Y13" s="498">
        <f>SUM(Y4:Y12)</f>
        <v>53.7</v>
      </c>
      <c r="Z13" s="293">
        <f t="shared" si="5"/>
        <v>0.67039106145251393</v>
      </c>
      <c r="AA13" s="328">
        <f>SUM(AA4:AA12)</f>
        <v>5</v>
      </c>
    </row>
    <row r="14" spans="2:27" ht="15" thickBot="1">
      <c r="B14" s="15"/>
      <c r="C14" s="16"/>
      <c r="D14" s="16"/>
      <c r="E14" s="195">
        <f>COUNTA(E4:E12)</f>
        <v>7</v>
      </c>
      <c r="F14" s="195">
        <f t="shared" ref="F14:G14" si="8">COUNTA(F4:F12)</f>
        <v>3</v>
      </c>
      <c r="G14" s="195">
        <f t="shared" si="8"/>
        <v>0</v>
      </c>
      <c r="H14" s="301">
        <f>SUM(E14:G14)</f>
        <v>10</v>
      </c>
      <c r="I14" s="17">
        <f>COUNTA(I4:I12)</f>
        <v>0</v>
      </c>
      <c r="J14" s="17">
        <f t="shared" ref="J14:V14" si="9">COUNTA(J4:J12)</f>
        <v>2</v>
      </c>
      <c r="K14" s="17">
        <f t="shared" si="9"/>
        <v>0</v>
      </c>
      <c r="L14" s="17">
        <f t="shared" si="9"/>
        <v>0</v>
      </c>
      <c r="M14" s="17">
        <f t="shared" si="9"/>
        <v>2</v>
      </c>
      <c r="N14" s="17">
        <f t="shared" si="9"/>
        <v>1</v>
      </c>
      <c r="O14" s="17">
        <f t="shared" si="9"/>
        <v>3</v>
      </c>
      <c r="P14" s="290">
        <f>SUM(I14:O14)</f>
        <v>8</v>
      </c>
      <c r="Q14" s="17">
        <f t="shared" si="9"/>
        <v>0</v>
      </c>
      <c r="R14" s="17">
        <f t="shared" si="9"/>
        <v>0</v>
      </c>
      <c r="S14" s="17">
        <f t="shared" si="9"/>
        <v>3</v>
      </c>
      <c r="T14" s="17">
        <f t="shared" si="9"/>
        <v>0</v>
      </c>
      <c r="U14" s="290">
        <f>SUM(Q14:T14)</f>
        <v>3</v>
      </c>
      <c r="V14" s="17">
        <f t="shared" si="9"/>
        <v>9</v>
      </c>
      <c r="W14" s="17">
        <f>SUM(W4:W12)</f>
        <v>18</v>
      </c>
      <c r="X14" s="16"/>
      <c r="Y14" s="16"/>
      <c r="Z14" s="292"/>
      <c r="AA14" s="336">
        <v>9</v>
      </c>
    </row>
    <row r="15" spans="2:27" ht="15" thickBot="1">
      <c r="B15" s="21"/>
      <c r="C15" s="14"/>
      <c r="D15" s="14"/>
      <c r="E15" s="94">
        <f t="shared" ref="E15:U15" si="10">SUM(E14/E13)</f>
        <v>0.59829059829059827</v>
      </c>
      <c r="F15" s="495">
        <f t="shared" si="10"/>
        <v>0.37037037037037029</v>
      </c>
      <c r="G15" s="94">
        <v>0</v>
      </c>
      <c r="H15" s="499">
        <f>SUM(E15:G15)/2</f>
        <v>0.48433048433048431</v>
      </c>
      <c r="I15" s="152">
        <v>0</v>
      </c>
      <c r="J15" s="152">
        <f t="shared" ref="J15:P15" si="11">SUM(J14)/J13</f>
        <v>0.5714285714285714</v>
      </c>
      <c r="K15" s="152" t="e">
        <f t="shared" si="11"/>
        <v>#DIV/0!</v>
      </c>
      <c r="L15" s="152" t="e">
        <f t="shared" si="11"/>
        <v>#DIV/0!</v>
      </c>
      <c r="M15" s="152">
        <f t="shared" si="11"/>
        <v>1</v>
      </c>
      <c r="N15" s="152">
        <f t="shared" si="11"/>
        <v>0.5</v>
      </c>
      <c r="O15" s="152">
        <f t="shared" si="11"/>
        <v>0.68181818181818177</v>
      </c>
      <c r="P15" s="152">
        <f t="shared" si="11"/>
        <v>0.67226890756302515</v>
      </c>
      <c r="Q15" s="152" t="e">
        <f t="shared" si="10"/>
        <v>#DIV/0!</v>
      </c>
      <c r="R15" s="152" t="e">
        <f t="shared" si="10"/>
        <v>#DIV/0!</v>
      </c>
      <c r="S15" s="152">
        <f t="shared" si="10"/>
        <v>0.6</v>
      </c>
      <c r="T15" s="152" t="e">
        <f t="shared" si="10"/>
        <v>#DIV/0!</v>
      </c>
      <c r="U15" s="152">
        <f t="shared" si="10"/>
        <v>0.6</v>
      </c>
      <c r="V15" s="31">
        <f>SUM(V13/V14)</f>
        <v>1.8888888888888888</v>
      </c>
      <c r="W15" s="261">
        <f>SUM(W14/W13)</f>
        <v>1</v>
      </c>
      <c r="X15" s="497">
        <f>SUM(H15+P15+U15)/3</f>
        <v>0.58553313063116985</v>
      </c>
      <c r="Y15" s="29" t="s">
        <v>35</v>
      </c>
      <c r="Z15" s="293">
        <f>SUM(53.7/67.04)</f>
        <v>0.80101431980906923</v>
      </c>
      <c r="AA15" s="440">
        <f>SUM(AA13/AA14)</f>
        <v>0.55555555555555558</v>
      </c>
    </row>
    <row r="17" spans="2:20" ht="24" thickBot="1">
      <c r="B17" s="462"/>
      <c r="C17" s="494" t="s">
        <v>518</v>
      </c>
      <c r="D17" s="57"/>
    </row>
    <row r="18" spans="2:20" ht="15" thickBot="1">
      <c r="P18" s="37" t="s">
        <v>54</v>
      </c>
      <c r="Q18" s="38" t="s">
        <v>158</v>
      </c>
      <c r="R18" s="38" t="s">
        <v>110</v>
      </c>
      <c r="S18" s="401" t="s">
        <v>171</v>
      </c>
      <c r="T18" s="465" t="s">
        <v>17</v>
      </c>
    </row>
    <row r="19" spans="2:20" ht="23.5">
      <c r="B19" s="462"/>
      <c r="P19" s="437">
        <v>1</v>
      </c>
      <c r="Q19" s="402" t="s">
        <v>172</v>
      </c>
      <c r="R19" s="402" t="s">
        <v>161</v>
      </c>
      <c r="S19" s="402" t="s">
        <v>164</v>
      </c>
      <c r="T19" s="466" t="s">
        <v>174</v>
      </c>
    </row>
    <row r="20" spans="2:20">
      <c r="P20" s="438" t="s">
        <v>290</v>
      </c>
      <c r="Q20" s="402" t="s">
        <v>159</v>
      </c>
      <c r="R20" s="402" t="s">
        <v>162</v>
      </c>
      <c r="S20" s="402" t="s">
        <v>166</v>
      </c>
      <c r="T20" s="445"/>
    </row>
    <row r="21" spans="2:20">
      <c r="P21" s="438" t="s">
        <v>291</v>
      </c>
      <c r="Q21" s="402" t="s">
        <v>45</v>
      </c>
      <c r="R21" s="402" t="s">
        <v>165</v>
      </c>
      <c r="S21" s="402" t="s">
        <v>167</v>
      </c>
      <c r="T21" s="445" t="s">
        <v>175</v>
      </c>
    </row>
    <row r="22" spans="2:20">
      <c r="P22" s="438" t="s">
        <v>190</v>
      </c>
      <c r="Q22" s="402" t="s">
        <v>160</v>
      </c>
      <c r="R22" s="402" t="s">
        <v>163</v>
      </c>
      <c r="S22" s="402" t="s">
        <v>168</v>
      </c>
      <c r="T22" s="446"/>
    </row>
    <row r="23" spans="2:20">
      <c r="P23" s="438" t="s">
        <v>191</v>
      </c>
      <c r="Q23" s="402" t="s">
        <v>88</v>
      </c>
      <c r="R23" s="402" t="s">
        <v>88</v>
      </c>
      <c r="S23" s="402" t="s">
        <v>169</v>
      </c>
      <c r="T23" s="445" t="s">
        <v>176</v>
      </c>
    </row>
    <row r="24" spans="2:20" ht="15" thickBot="1">
      <c r="P24" s="439" t="s">
        <v>192</v>
      </c>
      <c r="Q24" s="404" t="s">
        <v>91</v>
      </c>
      <c r="R24" s="404" t="s">
        <v>91</v>
      </c>
      <c r="S24" s="404" t="s">
        <v>170</v>
      </c>
      <c r="T24" s="447" t="s">
        <v>292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E4198-C3DA-439C-A2C6-57878A603499}">
  <dimension ref="B3:AB25"/>
  <sheetViews>
    <sheetView zoomScaleNormal="100" workbookViewId="0">
      <selection activeCell="Q11" sqref="Q11"/>
    </sheetView>
  </sheetViews>
  <sheetFormatPr defaultRowHeight="14.5"/>
  <cols>
    <col min="1" max="1" width="1.453125" customWidth="1"/>
    <col min="2" max="2" width="8.7265625" hidden="1" customWidth="1"/>
    <col min="23" max="23" width="11.36328125" customWidth="1"/>
    <col min="25" max="25" width="14.453125" customWidth="1"/>
    <col min="26" max="26" width="12.54296875" customWidth="1"/>
    <col min="27" max="27" width="15.54296875" customWidth="1"/>
  </cols>
  <sheetData>
    <row r="3" spans="3:28" ht="15" thickBot="1"/>
    <row r="4" spans="3:28" ht="15" thickBot="1">
      <c r="C4" s="179" t="s">
        <v>0</v>
      </c>
      <c r="D4" s="180" t="s">
        <v>1</v>
      </c>
      <c r="E4" s="180" t="s">
        <v>2</v>
      </c>
      <c r="F4" s="180" t="s">
        <v>3</v>
      </c>
      <c r="G4" s="180" t="s">
        <v>126</v>
      </c>
      <c r="H4" s="265" t="s">
        <v>128</v>
      </c>
      <c r="I4" s="288" t="s">
        <v>133</v>
      </c>
      <c r="J4" s="269" t="s">
        <v>129</v>
      </c>
      <c r="K4" s="269" t="s">
        <v>516</v>
      </c>
      <c r="L4" s="180">
        <v>5</v>
      </c>
      <c r="M4" s="180" t="s">
        <v>8</v>
      </c>
      <c r="N4" s="180" t="s">
        <v>9</v>
      </c>
      <c r="O4" s="180" t="s">
        <v>10</v>
      </c>
      <c r="P4" s="265" t="s">
        <v>11</v>
      </c>
      <c r="Q4" s="288" t="s">
        <v>134</v>
      </c>
      <c r="R4" s="269" t="s">
        <v>12</v>
      </c>
      <c r="S4" s="180" t="s">
        <v>44</v>
      </c>
      <c r="T4" s="180" t="s">
        <v>14</v>
      </c>
      <c r="U4" s="265" t="s">
        <v>43</v>
      </c>
      <c r="V4" s="288" t="s">
        <v>135</v>
      </c>
      <c r="W4" s="269" t="s">
        <v>136</v>
      </c>
      <c r="X4" s="180" t="s">
        <v>17</v>
      </c>
      <c r="Y4" s="178" t="s">
        <v>18</v>
      </c>
      <c r="Z4" s="265" t="s">
        <v>137</v>
      </c>
      <c r="AA4" s="288" t="s">
        <v>21</v>
      </c>
      <c r="AB4" s="328" t="s">
        <v>16</v>
      </c>
    </row>
    <row r="5" spans="3:28">
      <c r="C5" s="75">
        <v>1</v>
      </c>
      <c r="D5" s="62">
        <v>4</v>
      </c>
      <c r="E5" s="76">
        <v>5</v>
      </c>
      <c r="F5" s="77">
        <v>1</v>
      </c>
      <c r="G5" s="77"/>
      <c r="H5" s="266"/>
      <c r="I5" s="289">
        <f t="shared" ref="I5:I13" si="0">SUM(F5:H5)</f>
        <v>1</v>
      </c>
      <c r="J5" s="270"/>
      <c r="K5" s="270"/>
      <c r="L5" s="66">
        <v>2</v>
      </c>
      <c r="M5" s="66"/>
      <c r="N5" s="66"/>
      <c r="O5" s="66"/>
      <c r="P5" s="266"/>
      <c r="Q5" s="289">
        <f>SUM(J5:P5)</f>
        <v>2</v>
      </c>
      <c r="R5" s="270"/>
      <c r="S5" s="66"/>
      <c r="T5" s="67">
        <v>1</v>
      </c>
      <c r="U5" s="277"/>
      <c r="V5" s="289">
        <f>SUM(R5:U5)</f>
        <v>1</v>
      </c>
      <c r="W5" s="280">
        <v>2</v>
      </c>
      <c r="X5" s="68">
        <v>2</v>
      </c>
      <c r="Y5" s="62">
        <v>4</v>
      </c>
      <c r="Z5" s="284">
        <f>SUM(I5+Q5+V5+W5)</f>
        <v>6</v>
      </c>
      <c r="AA5" s="300">
        <f t="shared" ref="AA5:AA6" si="1">SUM(Y5/Z5)</f>
        <v>0.66666666666666663</v>
      </c>
      <c r="AB5" s="327"/>
    </row>
    <row r="6" spans="3:28">
      <c r="C6" s="2">
        <v>2</v>
      </c>
      <c r="D6" s="43">
        <v>4</v>
      </c>
      <c r="E6" s="25">
        <v>4</v>
      </c>
      <c r="F6" s="3">
        <v>1</v>
      </c>
      <c r="G6" s="3"/>
      <c r="H6" s="267"/>
      <c r="I6" s="289">
        <f t="shared" si="0"/>
        <v>1</v>
      </c>
      <c r="J6" s="271"/>
      <c r="K6" s="271"/>
      <c r="L6" s="4"/>
      <c r="M6" s="4"/>
      <c r="N6" s="4">
        <v>1</v>
      </c>
      <c r="O6" s="4"/>
      <c r="P6" s="267"/>
      <c r="Q6" s="289">
        <f t="shared" ref="Q6:Q14" si="2">SUM(J6:P6)</f>
        <v>1</v>
      </c>
      <c r="R6" s="271"/>
      <c r="S6" s="4"/>
      <c r="T6" s="5"/>
      <c r="U6" s="278"/>
      <c r="V6" s="289">
        <f t="shared" ref="V6:V14" si="3">SUM(R6:U6)</f>
        <v>0</v>
      </c>
      <c r="W6" s="281">
        <v>2</v>
      </c>
      <c r="X6" s="6">
        <v>2</v>
      </c>
      <c r="Y6" s="43">
        <v>4</v>
      </c>
      <c r="Z6" s="284">
        <f t="shared" ref="Z6:Z13" si="4">SUM(I6+Q6+V6+W6)</f>
        <v>4</v>
      </c>
      <c r="AA6" s="300">
        <f t="shared" si="1"/>
        <v>1</v>
      </c>
      <c r="AB6" s="327">
        <v>1</v>
      </c>
    </row>
    <row r="7" spans="3:28">
      <c r="C7" s="2">
        <v>3</v>
      </c>
      <c r="D7" s="43">
        <v>3</v>
      </c>
      <c r="E7" s="25">
        <v>3</v>
      </c>
      <c r="F7" s="3"/>
      <c r="G7" s="3"/>
      <c r="H7" s="267"/>
      <c r="I7" s="289">
        <f t="shared" si="0"/>
        <v>0</v>
      </c>
      <c r="J7" s="271"/>
      <c r="K7" s="271"/>
      <c r="L7" s="4"/>
      <c r="M7" s="4"/>
      <c r="N7" s="4">
        <v>2</v>
      </c>
      <c r="O7" s="4"/>
      <c r="P7" s="267"/>
      <c r="Q7" s="289">
        <f t="shared" si="2"/>
        <v>2</v>
      </c>
      <c r="R7" s="271"/>
      <c r="S7" s="4"/>
      <c r="T7" s="5">
        <v>1</v>
      </c>
      <c r="U7" s="278"/>
      <c r="V7" s="289">
        <f t="shared" si="3"/>
        <v>1</v>
      </c>
      <c r="W7" s="281">
        <v>1</v>
      </c>
      <c r="X7" s="6">
        <v>2</v>
      </c>
      <c r="Y7" s="43">
        <v>3</v>
      </c>
      <c r="Z7" s="284">
        <f t="shared" si="4"/>
        <v>4</v>
      </c>
      <c r="AA7" s="300">
        <f>SUM(Y7/Z7)</f>
        <v>0.75</v>
      </c>
      <c r="AB7" s="327"/>
    </row>
    <row r="8" spans="3:28">
      <c r="C8" s="2">
        <v>4</v>
      </c>
      <c r="D8" s="43">
        <v>5</v>
      </c>
      <c r="E8" s="25">
        <v>5</v>
      </c>
      <c r="F8" s="3">
        <v>1</v>
      </c>
      <c r="G8" s="3">
        <v>1</v>
      </c>
      <c r="H8" s="267"/>
      <c r="I8" s="289">
        <f t="shared" si="0"/>
        <v>2</v>
      </c>
      <c r="J8" s="271"/>
      <c r="K8" s="271"/>
      <c r="L8" s="4"/>
      <c r="M8" s="4"/>
      <c r="N8" s="4"/>
      <c r="O8" s="4"/>
      <c r="P8" s="267"/>
      <c r="Q8" s="289">
        <f t="shared" si="2"/>
        <v>0</v>
      </c>
      <c r="R8" s="271"/>
      <c r="S8" s="4"/>
      <c r="T8" s="5">
        <v>1</v>
      </c>
      <c r="U8" s="278"/>
      <c r="V8" s="289">
        <f t="shared" si="3"/>
        <v>1</v>
      </c>
      <c r="W8" s="281">
        <v>2</v>
      </c>
      <c r="X8" s="6">
        <v>2</v>
      </c>
      <c r="Y8" s="43">
        <v>5</v>
      </c>
      <c r="Z8" s="284">
        <f t="shared" si="4"/>
        <v>5</v>
      </c>
      <c r="AA8" s="300">
        <f t="shared" ref="AA8:AA14" si="5">SUM(Y8/Z8)</f>
        <v>1</v>
      </c>
      <c r="AB8" s="327">
        <v>1</v>
      </c>
    </row>
    <row r="9" spans="3:28">
      <c r="C9" s="2">
        <v>5</v>
      </c>
      <c r="D9" s="43">
        <v>4</v>
      </c>
      <c r="E9" s="25">
        <v>5</v>
      </c>
      <c r="F9" s="3">
        <v>1</v>
      </c>
      <c r="G9" s="3">
        <v>2</v>
      </c>
      <c r="H9" s="267"/>
      <c r="I9" s="289">
        <f t="shared" si="0"/>
        <v>3</v>
      </c>
      <c r="J9" s="271"/>
      <c r="K9" s="271"/>
      <c r="L9" s="4"/>
      <c r="M9" s="4"/>
      <c r="N9" s="4"/>
      <c r="O9" s="4"/>
      <c r="P9" s="267"/>
      <c r="Q9" s="289">
        <f t="shared" si="2"/>
        <v>0</v>
      </c>
      <c r="R9" s="271"/>
      <c r="S9" s="4"/>
      <c r="T9" s="5">
        <v>2</v>
      </c>
      <c r="U9" s="278"/>
      <c r="V9" s="289">
        <f t="shared" si="3"/>
        <v>2</v>
      </c>
      <c r="W9" s="281">
        <v>2</v>
      </c>
      <c r="X9" s="6">
        <v>2</v>
      </c>
      <c r="Y9" s="43">
        <v>4</v>
      </c>
      <c r="Z9" s="284">
        <f t="shared" si="4"/>
        <v>7</v>
      </c>
      <c r="AA9" s="300">
        <f t="shared" si="5"/>
        <v>0.5714285714285714</v>
      </c>
      <c r="AB9" s="327"/>
    </row>
    <row r="10" spans="3:28">
      <c r="C10" s="2">
        <v>6</v>
      </c>
      <c r="D10" s="43">
        <v>4</v>
      </c>
      <c r="E10" s="25">
        <v>5</v>
      </c>
      <c r="F10" s="3">
        <v>2</v>
      </c>
      <c r="G10" s="3"/>
      <c r="H10" s="267"/>
      <c r="I10" s="289">
        <f t="shared" si="0"/>
        <v>2</v>
      </c>
      <c r="J10" s="271"/>
      <c r="K10" s="271">
        <v>1</v>
      </c>
      <c r="L10" s="4"/>
      <c r="M10" s="4"/>
      <c r="N10" s="4"/>
      <c r="O10" s="4"/>
      <c r="P10" s="267"/>
      <c r="Q10" s="289">
        <f t="shared" si="2"/>
        <v>1</v>
      </c>
      <c r="R10" s="271"/>
      <c r="S10" s="4"/>
      <c r="T10" s="5"/>
      <c r="U10" s="278"/>
      <c r="V10" s="289">
        <f t="shared" si="3"/>
        <v>0</v>
      </c>
      <c r="W10" s="281">
        <v>2</v>
      </c>
      <c r="X10" s="6">
        <v>2</v>
      </c>
      <c r="Y10" s="43">
        <v>4</v>
      </c>
      <c r="Z10" s="284">
        <f t="shared" si="4"/>
        <v>5</v>
      </c>
      <c r="AA10" s="300">
        <f t="shared" si="5"/>
        <v>0.8</v>
      </c>
      <c r="AB10" s="327"/>
    </row>
    <row r="11" spans="3:28">
      <c r="C11" s="2">
        <v>7</v>
      </c>
      <c r="D11" s="43">
        <v>4</v>
      </c>
      <c r="E11" s="25">
        <v>5</v>
      </c>
      <c r="F11" s="3">
        <v>1</v>
      </c>
      <c r="G11" s="3"/>
      <c r="H11" s="267"/>
      <c r="I11" s="289">
        <f t="shared" si="0"/>
        <v>1</v>
      </c>
      <c r="J11" s="271"/>
      <c r="K11" s="271">
        <v>2</v>
      </c>
      <c r="L11" s="4"/>
      <c r="M11" s="4"/>
      <c r="N11" s="4"/>
      <c r="O11" s="4"/>
      <c r="P11" s="267"/>
      <c r="Q11" s="289">
        <f t="shared" si="2"/>
        <v>2</v>
      </c>
      <c r="R11" s="271"/>
      <c r="S11" s="4"/>
      <c r="T11" s="5">
        <v>2</v>
      </c>
      <c r="U11" s="278"/>
      <c r="V11" s="289">
        <f t="shared" si="3"/>
        <v>2</v>
      </c>
      <c r="W11" s="281">
        <v>2</v>
      </c>
      <c r="X11" s="6">
        <v>2</v>
      </c>
      <c r="Y11" s="43">
        <v>4</v>
      </c>
      <c r="Z11" s="284">
        <f t="shared" si="4"/>
        <v>7</v>
      </c>
      <c r="AA11" s="300">
        <f t="shared" si="5"/>
        <v>0.5714285714285714</v>
      </c>
      <c r="AB11" s="327"/>
    </row>
    <row r="12" spans="3:28">
      <c r="C12" s="2">
        <v>8</v>
      </c>
      <c r="D12" s="43">
        <v>3</v>
      </c>
      <c r="E12" s="25">
        <v>3</v>
      </c>
      <c r="F12" s="3">
        <v>2</v>
      </c>
      <c r="G12" s="3"/>
      <c r="H12" s="267"/>
      <c r="I12" s="289">
        <f t="shared" si="0"/>
        <v>2</v>
      </c>
      <c r="J12" s="271"/>
      <c r="K12" s="271"/>
      <c r="L12" s="4"/>
      <c r="M12" s="4"/>
      <c r="N12" s="4"/>
      <c r="O12" s="4"/>
      <c r="P12" s="267"/>
      <c r="Q12" s="289">
        <f t="shared" si="2"/>
        <v>0</v>
      </c>
      <c r="R12" s="271"/>
      <c r="S12" s="4"/>
      <c r="T12" s="5">
        <v>1</v>
      </c>
      <c r="U12" s="278"/>
      <c r="V12" s="289">
        <f t="shared" si="3"/>
        <v>1</v>
      </c>
      <c r="W12" s="281">
        <v>1</v>
      </c>
      <c r="X12" s="6">
        <v>2</v>
      </c>
      <c r="Y12" s="43">
        <v>3</v>
      </c>
      <c r="Z12" s="284">
        <f t="shared" si="4"/>
        <v>4</v>
      </c>
      <c r="AA12" s="300">
        <f t="shared" si="5"/>
        <v>0.75</v>
      </c>
      <c r="AB12" s="327"/>
    </row>
    <row r="13" spans="3:28" ht="15" thickBot="1">
      <c r="C13" s="158">
        <v>9</v>
      </c>
      <c r="D13" s="61">
        <v>5</v>
      </c>
      <c r="E13" s="159">
        <v>5</v>
      </c>
      <c r="F13" s="160">
        <v>1</v>
      </c>
      <c r="G13" s="160">
        <v>2</v>
      </c>
      <c r="H13" s="268"/>
      <c r="I13" s="294">
        <f t="shared" si="0"/>
        <v>3</v>
      </c>
      <c r="J13" s="272"/>
      <c r="K13" s="272"/>
      <c r="L13" s="161"/>
      <c r="M13" s="161"/>
      <c r="N13" s="161"/>
      <c r="O13" s="161"/>
      <c r="P13" s="268">
        <v>1</v>
      </c>
      <c r="Q13" s="294">
        <f t="shared" si="2"/>
        <v>1</v>
      </c>
      <c r="R13" s="272"/>
      <c r="S13" s="161"/>
      <c r="T13" s="162"/>
      <c r="U13" s="279"/>
      <c r="V13" s="289">
        <f t="shared" si="3"/>
        <v>0</v>
      </c>
      <c r="W13" s="282">
        <v>2</v>
      </c>
      <c r="X13" s="163">
        <v>2</v>
      </c>
      <c r="Y13" s="61">
        <v>5</v>
      </c>
      <c r="Z13" s="295">
        <f t="shared" si="4"/>
        <v>6</v>
      </c>
      <c r="AA13" s="500">
        <f t="shared" si="5"/>
        <v>0.83333333333333337</v>
      </c>
      <c r="AB13" s="327">
        <v>1</v>
      </c>
    </row>
    <row r="14" spans="3:28" ht="15" thickBot="1">
      <c r="C14" s="37" t="s">
        <v>20</v>
      </c>
      <c r="D14" s="38">
        <f>SUM(D5:D13)</f>
        <v>36</v>
      </c>
      <c r="E14" s="38">
        <f>SUM(E5:E13)</f>
        <v>40</v>
      </c>
      <c r="F14" s="38">
        <f t="shared" ref="F14:N14" si="6">SUM(F5:F13)</f>
        <v>10</v>
      </c>
      <c r="G14" s="38">
        <f t="shared" si="6"/>
        <v>5</v>
      </c>
      <c r="H14" s="38">
        <f t="shared" si="6"/>
        <v>0</v>
      </c>
      <c r="I14" s="288">
        <f>SUM(I5:I13)</f>
        <v>15</v>
      </c>
      <c r="J14" s="38">
        <f t="shared" si="6"/>
        <v>0</v>
      </c>
      <c r="K14" s="38">
        <f t="shared" si="6"/>
        <v>3</v>
      </c>
      <c r="L14" s="38">
        <f t="shared" si="6"/>
        <v>2</v>
      </c>
      <c r="M14" s="38">
        <f t="shared" si="6"/>
        <v>0</v>
      </c>
      <c r="N14" s="38">
        <f t="shared" si="6"/>
        <v>3</v>
      </c>
      <c r="O14" s="38">
        <f>SUM(O5:O13)</f>
        <v>0</v>
      </c>
      <c r="P14" s="38">
        <f t="shared" ref="P14:U14" si="7">SUM(P5:P13)</f>
        <v>1</v>
      </c>
      <c r="Q14" s="297">
        <f t="shared" si="2"/>
        <v>9</v>
      </c>
      <c r="R14" s="38">
        <f t="shared" si="7"/>
        <v>0</v>
      </c>
      <c r="S14" s="38">
        <f t="shared" si="7"/>
        <v>0</v>
      </c>
      <c r="T14" s="38">
        <f t="shared" si="7"/>
        <v>8</v>
      </c>
      <c r="U14" s="38">
        <f t="shared" si="7"/>
        <v>0</v>
      </c>
      <c r="V14" s="297">
        <f t="shared" si="3"/>
        <v>8</v>
      </c>
      <c r="W14" s="38">
        <f>SUM(W5:W13)</f>
        <v>16</v>
      </c>
      <c r="X14" s="38">
        <f>SUM(X5:X13)</f>
        <v>18</v>
      </c>
      <c r="Y14" s="496">
        <f>SUM(Y5:Y13)</f>
        <v>36</v>
      </c>
      <c r="Z14" s="498">
        <f>SUM(Z5:Z13)</f>
        <v>48</v>
      </c>
      <c r="AA14" s="501">
        <f t="shared" si="5"/>
        <v>0.75</v>
      </c>
      <c r="AB14" s="328">
        <f>SUM(AB5:AB13)</f>
        <v>3</v>
      </c>
    </row>
    <row r="15" spans="3:28" ht="15" thickBot="1">
      <c r="C15" s="15"/>
      <c r="D15" s="16"/>
      <c r="E15" s="16"/>
      <c r="F15" s="195">
        <f>COUNTA(F5:F13)</f>
        <v>8</v>
      </c>
      <c r="G15" s="195">
        <f t="shared" ref="G15:H15" si="8">COUNTA(G5:G13)</f>
        <v>3</v>
      </c>
      <c r="H15" s="195">
        <f t="shared" si="8"/>
        <v>0</v>
      </c>
      <c r="I15" s="301">
        <f>SUM(F15:H15)</f>
        <v>11</v>
      </c>
      <c r="J15" s="17">
        <f>COUNTA(J5:J13)</f>
        <v>0</v>
      </c>
      <c r="K15" s="17">
        <f t="shared" ref="K15:W15" si="9">COUNTA(K5:K13)</f>
        <v>2</v>
      </c>
      <c r="L15" s="17">
        <f t="shared" si="9"/>
        <v>1</v>
      </c>
      <c r="M15" s="17">
        <f t="shared" si="9"/>
        <v>0</v>
      </c>
      <c r="N15" s="17">
        <f t="shared" si="9"/>
        <v>2</v>
      </c>
      <c r="O15" s="17">
        <f t="shared" si="9"/>
        <v>0</v>
      </c>
      <c r="P15" s="17">
        <f t="shared" si="9"/>
        <v>1</v>
      </c>
      <c r="Q15" s="290">
        <f>SUM(J15:P15)</f>
        <v>6</v>
      </c>
      <c r="R15" s="17">
        <f t="shared" si="9"/>
        <v>0</v>
      </c>
      <c r="S15" s="17">
        <f t="shared" si="9"/>
        <v>0</v>
      </c>
      <c r="T15" s="17">
        <f t="shared" si="9"/>
        <v>6</v>
      </c>
      <c r="U15" s="17">
        <f t="shared" si="9"/>
        <v>0</v>
      </c>
      <c r="V15" s="290">
        <f>SUM(R15:U15)</f>
        <v>6</v>
      </c>
      <c r="W15" s="17">
        <f t="shared" si="9"/>
        <v>9</v>
      </c>
      <c r="X15" s="17">
        <f>SUM(X5:X13)</f>
        <v>18</v>
      </c>
      <c r="Y15" s="16"/>
      <c r="Z15" s="16"/>
      <c r="AA15" s="502"/>
      <c r="AB15" s="336">
        <v>9</v>
      </c>
    </row>
    <row r="16" spans="3:28" ht="15" thickBot="1">
      <c r="C16" s="21"/>
      <c r="D16" s="14"/>
      <c r="E16" s="14"/>
      <c r="F16" s="94">
        <f t="shared" ref="F16:V16" si="10">SUM(F15/F14)</f>
        <v>0.8</v>
      </c>
      <c r="G16" s="503">
        <f t="shared" si="10"/>
        <v>0.6</v>
      </c>
      <c r="H16" s="94">
        <v>0</v>
      </c>
      <c r="I16" s="504">
        <f>SUM(F16:H16)/2</f>
        <v>0.7</v>
      </c>
      <c r="J16" s="152">
        <v>0</v>
      </c>
      <c r="K16" s="152">
        <f t="shared" ref="K16:Q16" si="11">SUM(K15)/K14</f>
        <v>0.66666666666666663</v>
      </c>
      <c r="L16" s="152">
        <f t="shared" si="11"/>
        <v>0.5</v>
      </c>
      <c r="M16" s="152" t="e">
        <f t="shared" si="11"/>
        <v>#DIV/0!</v>
      </c>
      <c r="N16" s="152">
        <f t="shared" si="11"/>
        <v>0.66666666666666663</v>
      </c>
      <c r="O16" s="152" t="e">
        <f t="shared" si="11"/>
        <v>#DIV/0!</v>
      </c>
      <c r="P16" s="152">
        <f t="shared" si="11"/>
        <v>1</v>
      </c>
      <c r="Q16" s="152">
        <f t="shared" si="11"/>
        <v>0.66666666666666663</v>
      </c>
      <c r="R16" s="152" t="e">
        <f t="shared" si="10"/>
        <v>#DIV/0!</v>
      </c>
      <c r="S16" s="152" t="e">
        <f t="shared" si="10"/>
        <v>#DIV/0!</v>
      </c>
      <c r="T16" s="152">
        <f t="shared" si="10"/>
        <v>0.75</v>
      </c>
      <c r="U16" s="152" t="e">
        <f t="shared" si="10"/>
        <v>#DIV/0!</v>
      </c>
      <c r="V16" s="152">
        <f t="shared" si="10"/>
        <v>0.75</v>
      </c>
      <c r="W16" s="31">
        <f>SUM(W14/W15)</f>
        <v>1.7777777777777777</v>
      </c>
      <c r="X16" s="261">
        <f>SUM(X15/X14)</f>
        <v>1</v>
      </c>
      <c r="Y16" s="497">
        <f>SUM(I16+Q16+V16)/3</f>
        <v>0.7055555555555556</v>
      </c>
      <c r="Z16" s="29" t="s">
        <v>35</v>
      </c>
      <c r="AA16" s="501">
        <f>SUM(53.7/67.04)</f>
        <v>0.80101431980906923</v>
      </c>
      <c r="AB16" s="440">
        <f>SUM(AB14/AB15)</f>
        <v>0.33333333333333331</v>
      </c>
    </row>
    <row r="18" spans="3:21" ht="24" thickBot="1">
      <c r="C18" s="462"/>
      <c r="D18" s="494"/>
      <c r="E18" s="57"/>
    </row>
    <row r="19" spans="3:21" ht="15" thickBot="1">
      <c r="Q19" s="506" t="s">
        <v>54</v>
      </c>
      <c r="R19" s="507" t="s">
        <v>158</v>
      </c>
      <c r="S19" s="507" t="s">
        <v>110</v>
      </c>
      <c r="T19" s="508" t="s">
        <v>171</v>
      </c>
      <c r="U19" s="465" t="s">
        <v>17</v>
      </c>
    </row>
    <row r="20" spans="3:21" ht="23.5">
      <c r="C20" s="462"/>
      <c r="Q20" s="509">
        <v>1</v>
      </c>
      <c r="R20" s="250" t="s">
        <v>172</v>
      </c>
      <c r="S20" s="258" t="s">
        <v>161</v>
      </c>
      <c r="T20" s="250" t="s">
        <v>164</v>
      </c>
      <c r="U20" s="466" t="s">
        <v>174</v>
      </c>
    </row>
    <row r="21" spans="3:21">
      <c r="Q21" s="510" t="s">
        <v>521</v>
      </c>
      <c r="R21" s="250" t="s">
        <v>159</v>
      </c>
      <c r="S21" s="259" t="s">
        <v>162</v>
      </c>
      <c r="T21" s="250" t="s">
        <v>166</v>
      </c>
      <c r="U21" s="445"/>
    </row>
    <row r="22" spans="3:21">
      <c r="Q22" s="510" t="s">
        <v>519</v>
      </c>
      <c r="R22" s="250" t="s">
        <v>45</v>
      </c>
      <c r="S22" s="259" t="s">
        <v>165</v>
      </c>
      <c r="T22" s="250" t="s">
        <v>167</v>
      </c>
      <c r="U22" s="445" t="s">
        <v>175</v>
      </c>
    </row>
    <row r="23" spans="3:21">
      <c r="Q23" s="510" t="s">
        <v>520</v>
      </c>
      <c r="R23" s="250" t="s">
        <v>160</v>
      </c>
      <c r="S23" s="259" t="s">
        <v>163</v>
      </c>
      <c r="T23" s="250" t="s">
        <v>168</v>
      </c>
      <c r="U23" s="446"/>
    </row>
    <row r="24" spans="3:21">
      <c r="Q24" s="510">
        <v>3</v>
      </c>
      <c r="R24" s="250" t="s">
        <v>88</v>
      </c>
      <c r="S24" s="259" t="s">
        <v>88</v>
      </c>
      <c r="T24" s="250" t="s">
        <v>169</v>
      </c>
      <c r="U24" s="445" t="s">
        <v>176</v>
      </c>
    </row>
    <row r="25" spans="3:21" ht="15" thickBot="1">
      <c r="Q25" s="511">
        <v>4</v>
      </c>
      <c r="R25" s="505" t="s">
        <v>91</v>
      </c>
      <c r="S25" s="260" t="s">
        <v>91</v>
      </c>
      <c r="T25" s="505" t="s">
        <v>170</v>
      </c>
      <c r="U25" s="447" t="s">
        <v>292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D19A4-DDE0-4E14-9CF4-D3604BF370CD}">
  <dimension ref="B2:AA24"/>
  <sheetViews>
    <sheetView tabSelected="1" workbookViewId="0">
      <selection activeCell="X16" sqref="X16"/>
    </sheetView>
  </sheetViews>
  <sheetFormatPr defaultRowHeight="14.5"/>
  <cols>
    <col min="1" max="1" width="1.7265625" customWidth="1"/>
    <col min="22" max="22" width="10.90625" bestFit="1" customWidth="1"/>
    <col min="24" max="24" width="14.08984375" customWidth="1"/>
    <col min="25" max="25" width="13.26953125" customWidth="1"/>
    <col min="26" max="26" width="11" bestFit="1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265" t="s">
        <v>128</v>
      </c>
      <c r="H3" s="288" t="s">
        <v>133</v>
      </c>
      <c r="I3" s="269" t="s">
        <v>129</v>
      </c>
      <c r="J3" s="269" t="s">
        <v>516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136</v>
      </c>
      <c r="W3" s="180" t="s">
        <v>17</v>
      </c>
      <c r="X3" s="178" t="s">
        <v>18</v>
      </c>
      <c r="Y3" s="265" t="s">
        <v>137</v>
      </c>
      <c r="Z3" s="288" t="s">
        <v>21</v>
      </c>
      <c r="AA3" s="328" t="s">
        <v>16</v>
      </c>
    </row>
    <row r="4" spans="2:27">
      <c r="B4" s="75">
        <v>1</v>
      </c>
      <c r="C4" s="62">
        <v>4</v>
      </c>
      <c r="D4" s="76"/>
      <c r="E4" s="77"/>
      <c r="F4" s="77"/>
      <c r="G4" s="266"/>
      <c r="H4" s="289">
        <f t="shared" ref="H4:H12" si="0">SUM(E4:G4)</f>
        <v>0</v>
      </c>
      <c r="I4" s="270"/>
      <c r="J4" s="270"/>
      <c r="K4" s="66"/>
      <c r="L4" s="66"/>
      <c r="M4" s="66"/>
      <c r="N4" s="66"/>
      <c r="O4" s="266"/>
      <c r="P4" s="289">
        <f>SUM(I4:O4)</f>
        <v>0</v>
      </c>
      <c r="Q4" s="270"/>
      <c r="R4" s="66"/>
      <c r="S4" s="67"/>
      <c r="T4" s="277"/>
      <c r="U4" s="289">
        <f>SUM(Q4:T4)</f>
        <v>0</v>
      </c>
      <c r="V4" s="280"/>
      <c r="W4" s="68">
        <v>2</v>
      </c>
      <c r="X4" s="62"/>
      <c r="Y4" s="284">
        <f>SUM(H4+P4+U4+V4)</f>
        <v>0</v>
      </c>
      <c r="Z4" s="300" t="e">
        <f t="shared" ref="Z4:Z5" si="1">SUM(X4/Y4)</f>
        <v>#DIV/0!</v>
      </c>
      <c r="AA4" s="327"/>
    </row>
    <row r="5" spans="2:27">
      <c r="B5" s="2">
        <v>2</v>
      </c>
      <c r="C5" s="43">
        <v>3</v>
      </c>
      <c r="D5" s="25"/>
      <c r="E5" s="3"/>
      <c r="F5" s="3"/>
      <c r="G5" s="267"/>
      <c r="H5" s="289">
        <f t="shared" si="0"/>
        <v>0</v>
      </c>
      <c r="I5" s="271"/>
      <c r="J5" s="271"/>
      <c r="K5" s="4"/>
      <c r="L5" s="4"/>
      <c r="M5" s="4"/>
      <c r="N5" s="4"/>
      <c r="O5" s="267"/>
      <c r="P5" s="289">
        <f t="shared" ref="P5:P13" si="2">SUM(I5:O5)</f>
        <v>0</v>
      </c>
      <c r="Q5" s="271"/>
      <c r="R5" s="4"/>
      <c r="S5" s="5"/>
      <c r="T5" s="278"/>
      <c r="U5" s="289">
        <f t="shared" ref="U5:U13" si="3">SUM(Q5:T5)</f>
        <v>0</v>
      </c>
      <c r="V5" s="281"/>
      <c r="W5" s="6">
        <v>2</v>
      </c>
      <c r="X5" s="43"/>
      <c r="Y5" s="284">
        <f t="shared" ref="Y5:Y12" si="4">SUM(H5+P5+U5+V5)</f>
        <v>0</v>
      </c>
      <c r="Z5" s="300" t="e">
        <f t="shared" si="1"/>
        <v>#DIV/0!</v>
      </c>
      <c r="AA5" s="327">
        <v>1</v>
      </c>
    </row>
    <row r="6" spans="2:27">
      <c r="B6" s="2">
        <v>3</v>
      </c>
      <c r="C6" s="43">
        <v>5</v>
      </c>
      <c r="D6" s="25"/>
      <c r="E6" s="3"/>
      <c r="F6" s="3"/>
      <c r="G6" s="267"/>
      <c r="H6" s="289">
        <f t="shared" si="0"/>
        <v>0</v>
      </c>
      <c r="I6" s="271"/>
      <c r="J6" s="271"/>
      <c r="K6" s="4"/>
      <c r="L6" s="4"/>
      <c r="M6" s="4"/>
      <c r="N6" s="4"/>
      <c r="O6" s="267"/>
      <c r="P6" s="289">
        <f t="shared" si="2"/>
        <v>0</v>
      </c>
      <c r="Q6" s="271"/>
      <c r="R6" s="4"/>
      <c r="S6" s="5"/>
      <c r="T6" s="278"/>
      <c r="U6" s="289">
        <f t="shared" si="3"/>
        <v>0</v>
      </c>
      <c r="V6" s="281"/>
      <c r="W6" s="6">
        <v>2</v>
      </c>
      <c r="X6" s="43"/>
      <c r="Y6" s="284">
        <f t="shared" si="4"/>
        <v>0</v>
      </c>
      <c r="Z6" s="300" t="e">
        <f>SUM(X6/Y6)</f>
        <v>#DIV/0!</v>
      </c>
      <c r="AA6" s="327"/>
    </row>
    <row r="7" spans="2:27">
      <c r="B7" s="2">
        <v>4</v>
      </c>
      <c r="C7" s="43">
        <v>4</v>
      </c>
      <c r="D7" s="25"/>
      <c r="E7" s="3"/>
      <c r="F7" s="3"/>
      <c r="G7" s="267"/>
      <c r="H7" s="289">
        <f t="shared" si="0"/>
        <v>0</v>
      </c>
      <c r="I7" s="271"/>
      <c r="J7" s="271"/>
      <c r="K7" s="4"/>
      <c r="L7" s="4"/>
      <c r="M7" s="4"/>
      <c r="N7" s="4"/>
      <c r="O7" s="267"/>
      <c r="P7" s="289">
        <f t="shared" si="2"/>
        <v>0</v>
      </c>
      <c r="Q7" s="271"/>
      <c r="R7" s="4"/>
      <c r="S7" s="5"/>
      <c r="T7" s="278"/>
      <c r="U7" s="289">
        <f t="shared" si="3"/>
        <v>0</v>
      </c>
      <c r="V7" s="281"/>
      <c r="W7" s="6">
        <v>2</v>
      </c>
      <c r="X7" s="43"/>
      <c r="Y7" s="284">
        <f t="shared" si="4"/>
        <v>0</v>
      </c>
      <c r="Z7" s="300" t="e">
        <f t="shared" ref="Z7:Z13" si="5">SUM(X7/Y7)</f>
        <v>#DIV/0!</v>
      </c>
      <c r="AA7" s="327">
        <v>1</v>
      </c>
    </row>
    <row r="8" spans="2:27">
      <c r="B8" s="2">
        <v>5</v>
      </c>
      <c r="C8" s="43">
        <v>4</v>
      </c>
      <c r="D8" s="25"/>
      <c r="E8" s="3"/>
      <c r="F8" s="3"/>
      <c r="G8" s="267"/>
      <c r="H8" s="289">
        <f t="shared" si="0"/>
        <v>0</v>
      </c>
      <c r="I8" s="271"/>
      <c r="J8" s="271"/>
      <c r="K8" s="4"/>
      <c r="L8" s="4"/>
      <c r="M8" s="4"/>
      <c r="N8" s="4"/>
      <c r="O8" s="267"/>
      <c r="P8" s="289">
        <f t="shared" si="2"/>
        <v>0</v>
      </c>
      <c r="Q8" s="271"/>
      <c r="R8" s="4"/>
      <c r="S8" s="5"/>
      <c r="T8" s="278"/>
      <c r="U8" s="289">
        <f t="shared" si="3"/>
        <v>0</v>
      </c>
      <c r="V8" s="281"/>
      <c r="W8" s="6">
        <v>2</v>
      </c>
      <c r="X8" s="43"/>
      <c r="Y8" s="284">
        <f t="shared" si="4"/>
        <v>0</v>
      </c>
      <c r="Z8" s="300" t="e">
        <f t="shared" si="5"/>
        <v>#DIV/0!</v>
      </c>
      <c r="AA8" s="327"/>
    </row>
    <row r="9" spans="2:27">
      <c r="B9" s="2">
        <v>6</v>
      </c>
      <c r="C9" s="43">
        <v>3</v>
      </c>
      <c r="D9" s="25"/>
      <c r="E9" s="3"/>
      <c r="F9" s="3"/>
      <c r="G9" s="267"/>
      <c r="H9" s="289">
        <f t="shared" si="0"/>
        <v>0</v>
      </c>
      <c r="I9" s="271"/>
      <c r="J9" s="271"/>
      <c r="K9" s="4"/>
      <c r="L9" s="4"/>
      <c r="M9" s="4"/>
      <c r="N9" s="4"/>
      <c r="O9" s="267"/>
      <c r="P9" s="289">
        <f t="shared" si="2"/>
        <v>0</v>
      </c>
      <c r="Q9" s="271"/>
      <c r="R9" s="4"/>
      <c r="S9" s="5"/>
      <c r="T9" s="278"/>
      <c r="U9" s="289">
        <f t="shared" si="3"/>
        <v>0</v>
      </c>
      <c r="V9" s="281"/>
      <c r="W9" s="6">
        <v>2</v>
      </c>
      <c r="X9" s="43"/>
      <c r="Y9" s="284">
        <f t="shared" si="4"/>
        <v>0</v>
      </c>
      <c r="Z9" s="300" t="e">
        <f t="shared" si="5"/>
        <v>#DIV/0!</v>
      </c>
      <c r="AA9" s="327"/>
    </row>
    <row r="10" spans="2:27">
      <c r="B10" s="2">
        <v>7</v>
      </c>
      <c r="C10" s="43">
        <v>4</v>
      </c>
      <c r="D10" s="25"/>
      <c r="E10" s="3"/>
      <c r="F10" s="3"/>
      <c r="G10" s="267"/>
      <c r="H10" s="289">
        <f t="shared" si="0"/>
        <v>0</v>
      </c>
      <c r="I10" s="271"/>
      <c r="J10" s="271"/>
      <c r="K10" s="4"/>
      <c r="L10" s="4"/>
      <c r="M10" s="4"/>
      <c r="N10" s="4"/>
      <c r="O10" s="267"/>
      <c r="P10" s="289">
        <f t="shared" si="2"/>
        <v>0</v>
      </c>
      <c r="Q10" s="271"/>
      <c r="R10" s="4"/>
      <c r="S10" s="5"/>
      <c r="T10" s="278"/>
      <c r="U10" s="289">
        <f t="shared" si="3"/>
        <v>0</v>
      </c>
      <c r="V10" s="281"/>
      <c r="W10" s="6">
        <v>2</v>
      </c>
      <c r="X10" s="43"/>
      <c r="Y10" s="284">
        <f t="shared" si="4"/>
        <v>0</v>
      </c>
      <c r="Z10" s="300" t="e">
        <f t="shared" si="5"/>
        <v>#DIV/0!</v>
      </c>
      <c r="AA10" s="327"/>
    </row>
    <row r="11" spans="2:27">
      <c r="B11" s="2">
        <v>8</v>
      </c>
      <c r="C11" s="43">
        <v>4</v>
      </c>
      <c r="D11" s="25"/>
      <c r="E11" s="3"/>
      <c r="F11" s="3"/>
      <c r="G11" s="267"/>
      <c r="H11" s="289">
        <f t="shared" si="0"/>
        <v>0</v>
      </c>
      <c r="I11" s="271"/>
      <c r="J11" s="271"/>
      <c r="K11" s="4"/>
      <c r="L11" s="4"/>
      <c r="M11" s="4"/>
      <c r="N11" s="4"/>
      <c r="O11" s="267"/>
      <c r="P11" s="289">
        <f t="shared" si="2"/>
        <v>0</v>
      </c>
      <c r="Q11" s="271"/>
      <c r="R11" s="4"/>
      <c r="S11" s="5"/>
      <c r="T11" s="278"/>
      <c r="U11" s="289">
        <f t="shared" si="3"/>
        <v>0</v>
      </c>
      <c r="V11" s="281"/>
      <c r="W11" s="6">
        <v>2</v>
      </c>
      <c r="X11" s="43"/>
      <c r="Y11" s="284">
        <f t="shared" si="4"/>
        <v>0</v>
      </c>
      <c r="Z11" s="300" t="e">
        <f t="shared" si="5"/>
        <v>#DIV/0!</v>
      </c>
      <c r="AA11" s="327"/>
    </row>
    <row r="12" spans="2:27" ht="15" thickBot="1">
      <c r="B12" s="158">
        <v>9</v>
      </c>
      <c r="C12" s="61">
        <v>4</v>
      </c>
      <c r="D12" s="159"/>
      <c r="E12" s="160"/>
      <c r="F12" s="160"/>
      <c r="G12" s="268"/>
      <c r="H12" s="294">
        <f t="shared" si="0"/>
        <v>0</v>
      </c>
      <c r="I12" s="272"/>
      <c r="J12" s="272"/>
      <c r="K12" s="161"/>
      <c r="L12" s="161"/>
      <c r="M12" s="161"/>
      <c r="N12" s="161"/>
      <c r="O12" s="268"/>
      <c r="P12" s="294">
        <f t="shared" si="2"/>
        <v>0</v>
      </c>
      <c r="Q12" s="272"/>
      <c r="R12" s="161"/>
      <c r="S12" s="162"/>
      <c r="T12" s="279"/>
      <c r="U12" s="289">
        <f t="shared" si="3"/>
        <v>0</v>
      </c>
      <c r="V12" s="282"/>
      <c r="W12" s="163">
        <v>2</v>
      </c>
      <c r="X12" s="61"/>
      <c r="Y12" s="295">
        <f t="shared" si="4"/>
        <v>0</v>
      </c>
      <c r="Z12" s="500" t="e">
        <f t="shared" si="5"/>
        <v>#DIV/0!</v>
      </c>
      <c r="AA12" s="327">
        <v>1</v>
      </c>
    </row>
    <row r="13" spans="2:27" ht="15" thickBot="1">
      <c r="B13" s="37" t="s">
        <v>20</v>
      </c>
      <c r="C13" s="38">
        <f>SUM(C4:C12)</f>
        <v>35</v>
      </c>
      <c r="D13" s="38">
        <f>SUM(D4:D12)</f>
        <v>0</v>
      </c>
      <c r="E13" s="38">
        <f t="shared" ref="E13:M13" si="6">SUM(E4:E12)</f>
        <v>0</v>
      </c>
      <c r="F13" s="38">
        <f t="shared" si="6"/>
        <v>0</v>
      </c>
      <c r="G13" s="38">
        <f t="shared" si="6"/>
        <v>0</v>
      </c>
      <c r="H13" s="288">
        <f>SUM(H4:H12)</f>
        <v>0</v>
      </c>
      <c r="I13" s="38">
        <f t="shared" si="6"/>
        <v>0</v>
      </c>
      <c r="J13" s="38">
        <f t="shared" si="6"/>
        <v>0</v>
      </c>
      <c r="K13" s="38">
        <f t="shared" si="6"/>
        <v>0</v>
      </c>
      <c r="L13" s="38">
        <f t="shared" si="6"/>
        <v>0</v>
      </c>
      <c r="M13" s="38">
        <f t="shared" si="6"/>
        <v>0</v>
      </c>
      <c r="N13" s="38">
        <f>SUM(N4:N12)</f>
        <v>0</v>
      </c>
      <c r="O13" s="38">
        <f t="shared" ref="O13:T13" si="7">SUM(O4:O12)</f>
        <v>0</v>
      </c>
      <c r="P13" s="297">
        <f t="shared" si="2"/>
        <v>0</v>
      </c>
      <c r="Q13" s="38">
        <f t="shared" si="7"/>
        <v>0</v>
      </c>
      <c r="R13" s="38">
        <f t="shared" si="7"/>
        <v>0</v>
      </c>
      <c r="S13" s="38">
        <f t="shared" si="7"/>
        <v>0</v>
      </c>
      <c r="T13" s="38">
        <f t="shared" si="7"/>
        <v>0</v>
      </c>
      <c r="U13" s="297">
        <f t="shared" si="3"/>
        <v>0</v>
      </c>
      <c r="V13" s="38">
        <f>SUM(V4:V12)</f>
        <v>0</v>
      </c>
      <c r="W13" s="38">
        <f>SUM(W4:W12)</f>
        <v>18</v>
      </c>
      <c r="X13" s="496">
        <f>SUM(X4:X12)</f>
        <v>0</v>
      </c>
      <c r="Y13" s="498">
        <f>SUM(Y4:Y12)</f>
        <v>0</v>
      </c>
      <c r="Z13" s="501" t="e">
        <f t="shared" si="5"/>
        <v>#DIV/0!</v>
      </c>
      <c r="AA13" s="328">
        <f>SUM(AA4:AA12)</f>
        <v>3</v>
      </c>
    </row>
    <row r="14" spans="2:27" ht="15" thickBot="1">
      <c r="B14" s="15"/>
      <c r="C14" s="16"/>
      <c r="D14" s="16"/>
      <c r="E14" s="195">
        <f>COUNTA(E4:E12)</f>
        <v>0</v>
      </c>
      <c r="F14" s="195">
        <f t="shared" ref="F14:G14" si="8">COUNTA(F4:F12)</f>
        <v>0</v>
      </c>
      <c r="G14" s="195">
        <f t="shared" si="8"/>
        <v>0</v>
      </c>
      <c r="H14" s="301">
        <f>SUM(E14:G14)</f>
        <v>0</v>
      </c>
      <c r="I14" s="17">
        <f>COUNTA(I4:I12)</f>
        <v>0</v>
      </c>
      <c r="J14" s="17">
        <f t="shared" ref="J14:V14" si="9">COUNTA(J4:J12)</f>
        <v>0</v>
      </c>
      <c r="K14" s="17">
        <f t="shared" si="9"/>
        <v>0</v>
      </c>
      <c r="L14" s="17">
        <f t="shared" si="9"/>
        <v>0</v>
      </c>
      <c r="M14" s="17">
        <f t="shared" si="9"/>
        <v>0</v>
      </c>
      <c r="N14" s="17">
        <f t="shared" si="9"/>
        <v>0</v>
      </c>
      <c r="O14" s="17">
        <f t="shared" si="9"/>
        <v>0</v>
      </c>
      <c r="P14" s="290">
        <f>SUM(I14:O14)</f>
        <v>0</v>
      </c>
      <c r="Q14" s="17">
        <f t="shared" si="9"/>
        <v>0</v>
      </c>
      <c r="R14" s="17">
        <f t="shared" si="9"/>
        <v>0</v>
      </c>
      <c r="S14" s="17">
        <f t="shared" si="9"/>
        <v>0</v>
      </c>
      <c r="T14" s="17">
        <f t="shared" si="9"/>
        <v>0</v>
      </c>
      <c r="U14" s="290">
        <f>SUM(Q14:T14)</f>
        <v>0</v>
      </c>
      <c r="V14" s="17">
        <f t="shared" si="9"/>
        <v>0</v>
      </c>
      <c r="W14" s="17">
        <f>SUM(W4:W12)</f>
        <v>18</v>
      </c>
      <c r="X14" s="16"/>
      <c r="Y14" s="16"/>
      <c r="Z14" s="502"/>
      <c r="AA14" s="336">
        <v>9</v>
      </c>
    </row>
    <row r="15" spans="2:27" ht="15" thickBot="1">
      <c r="B15" s="21"/>
      <c r="C15" s="14"/>
      <c r="D15" s="14"/>
      <c r="E15" s="94" t="e">
        <f t="shared" ref="E15:U15" si="10">SUM(E14/E13)</f>
        <v>#DIV/0!</v>
      </c>
      <c r="F15" s="503" t="e">
        <f t="shared" si="10"/>
        <v>#DIV/0!</v>
      </c>
      <c r="G15" s="94">
        <v>0</v>
      </c>
      <c r="H15" s="504" t="e">
        <f>SUM(E15:G15)/2</f>
        <v>#DIV/0!</v>
      </c>
      <c r="I15" s="152">
        <v>0</v>
      </c>
      <c r="J15" s="152" t="e">
        <f t="shared" ref="J15:P15" si="11">SUM(J14)/J13</f>
        <v>#DIV/0!</v>
      </c>
      <c r="K15" s="152" t="e">
        <f t="shared" si="11"/>
        <v>#DIV/0!</v>
      </c>
      <c r="L15" s="152" t="e">
        <f t="shared" si="11"/>
        <v>#DIV/0!</v>
      </c>
      <c r="M15" s="152" t="e">
        <f t="shared" si="11"/>
        <v>#DIV/0!</v>
      </c>
      <c r="N15" s="152" t="e">
        <f t="shared" si="11"/>
        <v>#DIV/0!</v>
      </c>
      <c r="O15" s="152" t="e">
        <f t="shared" si="11"/>
        <v>#DIV/0!</v>
      </c>
      <c r="P15" s="152" t="e">
        <f t="shared" si="11"/>
        <v>#DIV/0!</v>
      </c>
      <c r="Q15" s="152" t="e">
        <f t="shared" si="10"/>
        <v>#DIV/0!</v>
      </c>
      <c r="R15" s="152" t="e">
        <f t="shared" si="10"/>
        <v>#DIV/0!</v>
      </c>
      <c r="S15" s="152" t="e">
        <f t="shared" si="10"/>
        <v>#DIV/0!</v>
      </c>
      <c r="T15" s="152" t="e">
        <f t="shared" si="10"/>
        <v>#DIV/0!</v>
      </c>
      <c r="U15" s="152" t="e">
        <f t="shared" si="10"/>
        <v>#DIV/0!</v>
      </c>
      <c r="V15" s="31" t="e">
        <f>SUM(V13/V14)</f>
        <v>#DIV/0!</v>
      </c>
      <c r="W15" s="261">
        <f>SUM(W14/W13)</f>
        <v>1</v>
      </c>
      <c r="X15" s="497" t="e">
        <f>SUM(H15+P15+U15)/3</f>
        <v>#DIV/0!</v>
      </c>
      <c r="Y15" s="29" t="s">
        <v>35</v>
      </c>
      <c r="Z15" s="501">
        <f>SUM(53.7/67.04)</f>
        <v>0.80101431980906923</v>
      </c>
      <c r="AA15" s="440">
        <f>SUM(AA13/AA14)</f>
        <v>0.33333333333333331</v>
      </c>
    </row>
    <row r="17" spans="2:20" ht="24" thickBot="1">
      <c r="B17" s="462"/>
      <c r="C17" s="494"/>
      <c r="D17" s="57"/>
    </row>
    <row r="18" spans="2:20" ht="15" thickBot="1">
      <c r="P18" s="506" t="s">
        <v>54</v>
      </c>
      <c r="Q18" s="507" t="s">
        <v>158</v>
      </c>
      <c r="R18" s="507" t="s">
        <v>110</v>
      </c>
      <c r="S18" s="508" t="s">
        <v>171</v>
      </c>
      <c r="T18" s="465" t="s">
        <v>17</v>
      </c>
    </row>
    <row r="19" spans="2:20" ht="23.5">
      <c r="B19" s="462"/>
      <c r="P19" s="509">
        <v>1</v>
      </c>
      <c r="Q19" s="250" t="s">
        <v>172</v>
      </c>
      <c r="R19" s="258" t="s">
        <v>161</v>
      </c>
      <c r="S19" s="250" t="s">
        <v>164</v>
      </c>
      <c r="T19" s="466" t="s">
        <v>174</v>
      </c>
    </row>
    <row r="20" spans="2:20">
      <c r="P20" s="510" t="s">
        <v>521</v>
      </c>
      <c r="Q20" s="250" t="s">
        <v>159</v>
      </c>
      <c r="R20" s="259" t="s">
        <v>162</v>
      </c>
      <c r="S20" s="250" t="s">
        <v>166</v>
      </c>
      <c r="T20" s="445"/>
    </row>
    <row r="21" spans="2:20">
      <c r="P21" s="510" t="s">
        <v>519</v>
      </c>
      <c r="Q21" s="250" t="s">
        <v>45</v>
      </c>
      <c r="R21" s="259" t="s">
        <v>165</v>
      </c>
      <c r="S21" s="250" t="s">
        <v>167</v>
      </c>
      <c r="T21" s="445" t="s">
        <v>175</v>
      </c>
    </row>
    <row r="22" spans="2:20">
      <c r="P22" s="510" t="s">
        <v>520</v>
      </c>
      <c r="Q22" s="250" t="s">
        <v>160</v>
      </c>
      <c r="R22" s="259" t="s">
        <v>163</v>
      </c>
      <c r="S22" s="250" t="s">
        <v>168</v>
      </c>
      <c r="T22" s="446"/>
    </row>
    <row r="23" spans="2:20">
      <c r="P23" s="510">
        <v>3</v>
      </c>
      <c r="Q23" s="250" t="s">
        <v>88</v>
      </c>
      <c r="R23" s="259" t="s">
        <v>88</v>
      </c>
      <c r="S23" s="250" t="s">
        <v>169</v>
      </c>
      <c r="T23" s="445" t="s">
        <v>176</v>
      </c>
    </row>
    <row r="24" spans="2:20" ht="15" thickBot="1">
      <c r="P24" s="511">
        <v>4</v>
      </c>
      <c r="Q24" s="505" t="s">
        <v>91</v>
      </c>
      <c r="R24" s="260" t="s">
        <v>91</v>
      </c>
      <c r="S24" s="505" t="s">
        <v>170</v>
      </c>
      <c r="T24" s="447" t="s">
        <v>292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483B6-B2EF-4C08-869D-9951A39A4642}">
  <dimension ref="B4:D141"/>
  <sheetViews>
    <sheetView topLeftCell="A4" workbookViewId="0">
      <selection activeCell="B19" sqref="B19"/>
    </sheetView>
  </sheetViews>
  <sheetFormatPr defaultRowHeight="14.5"/>
  <cols>
    <col min="2" max="2" width="51.54296875" customWidth="1"/>
    <col min="3" max="3" width="45.453125" customWidth="1"/>
    <col min="4" max="4" width="40.1796875" customWidth="1"/>
  </cols>
  <sheetData>
    <row r="4" spans="2:4" ht="15" thickBot="1"/>
    <row r="5" spans="2:4" ht="23">
      <c r="B5" s="512" t="s">
        <v>299</v>
      </c>
      <c r="C5" s="513" t="s">
        <v>306</v>
      </c>
      <c r="D5" s="514" t="s">
        <v>308</v>
      </c>
    </row>
    <row r="6" spans="2:4">
      <c r="B6" s="166"/>
      <c r="C6" s="515"/>
      <c r="D6" s="175"/>
    </row>
    <row r="7" spans="2:4">
      <c r="B7" s="166" t="s">
        <v>300</v>
      </c>
      <c r="C7" s="515" t="s">
        <v>307</v>
      </c>
      <c r="D7" s="175" t="s">
        <v>309</v>
      </c>
    </row>
    <row r="8" spans="2:4">
      <c r="B8" s="166"/>
      <c r="C8" s="515"/>
      <c r="D8" s="516"/>
    </row>
    <row r="9" spans="2:4">
      <c r="B9" s="166" t="s">
        <v>1</v>
      </c>
      <c r="C9" s="515" t="s">
        <v>321</v>
      </c>
      <c r="D9" s="516" t="s">
        <v>310</v>
      </c>
    </row>
    <row r="10" spans="2:4">
      <c r="B10" s="166" t="s">
        <v>54</v>
      </c>
      <c r="C10" s="515" t="s">
        <v>315</v>
      </c>
      <c r="D10" s="516"/>
    </row>
    <row r="11" spans="2:4">
      <c r="B11" s="166" t="s">
        <v>293</v>
      </c>
      <c r="C11" s="515"/>
      <c r="D11" s="516" t="s">
        <v>311</v>
      </c>
    </row>
    <row r="12" spans="2:4">
      <c r="B12" s="166"/>
      <c r="C12" s="515" t="s">
        <v>522</v>
      </c>
      <c r="D12" s="516"/>
    </row>
    <row r="13" spans="2:4" ht="22" customHeight="1">
      <c r="B13" s="166" t="s">
        <v>16</v>
      </c>
      <c r="C13" s="517" t="s">
        <v>316</v>
      </c>
      <c r="D13" s="516" t="s">
        <v>312</v>
      </c>
    </row>
    <row r="14" spans="2:4">
      <c r="B14" s="166" t="s">
        <v>301</v>
      </c>
      <c r="C14" s="515"/>
      <c r="D14" s="516"/>
    </row>
    <row r="15" spans="2:4">
      <c r="B15" s="166"/>
      <c r="C15" s="515" t="s">
        <v>317</v>
      </c>
      <c r="D15" s="516" t="s">
        <v>313</v>
      </c>
    </row>
    <row r="16" spans="2:4">
      <c r="B16" s="166" t="s">
        <v>17</v>
      </c>
      <c r="C16" s="515"/>
      <c r="D16" s="516"/>
    </row>
    <row r="17" spans="2:4">
      <c r="B17" s="166" t="s">
        <v>294</v>
      </c>
      <c r="C17" s="515" t="s">
        <v>318</v>
      </c>
      <c r="D17" s="516" t="s">
        <v>314</v>
      </c>
    </row>
    <row r="18" spans="2:4" ht="15.5">
      <c r="B18" s="166"/>
      <c r="C18" s="515" t="s">
        <v>319</v>
      </c>
      <c r="D18" s="473"/>
    </row>
    <row r="19" spans="2:4">
      <c r="B19" s="166" t="s">
        <v>18</v>
      </c>
      <c r="C19" s="515"/>
      <c r="D19" s="175"/>
    </row>
    <row r="20" spans="2:4">
      <c r="B20" s="166" t="s">
        <v>295</v>
      </c>
      <c r="C20" s="515" t="s">
        <v>320</v>
      </c>
      <c r="D20" s="175"/>
    </row>
    <row r="21" spans="2:4">
      <c r="B21" s="166"/>
      <c r="C21" s="515"/>
      <c r="D21" s="175"/>
    </row>
    <row r="22" spans="2:4">
      <c r="B22" s="166" t="s">
        <v>297</v>
      </c>
      <c r="C22" s="515"/>
      <c r="D22" s="175"/>
    </row>
    <row r="23" spans="2:4">
      <c r="B23" s="166" t="s">
        <v>298</v>
      </c>
      <c r="C23" s="515"/>
      <c r="D23" s="175"/>
    </row>
    <row r="24" spans="2:4">
      <c r="B24" s="166"/>
      <c r="C24" s="515"/>
      <c r="D24" s="175"/>
    </row>
    <row r="25" spans="2:4">
      <c r="B25" s="166" t="s">
        <v>296</v>
      </c>
      <c r="C25" s="515"/>
      <c r="D25" s="175"/>
    </row>
    <row r="26" spans="2:4">
      <c r="B26" s="166"/>
      <c r="C26" s="515"/>
      <c r="D26" s="175"/>
    </row>
    <row r="27" spans="2:4">
      <c r="B27" s="166" t="s">
        <v>302</v>
      </c>
      <c r="C27" s="515"/>
      <c r="D27" s="175"/>
    </row>
    <row r="28" spans="2:4">
      <c r="B28" s="166" t="s">
        <v>303</v>
      </c>
      <c r="C28" s="515"/>
      <c r="D28" s="175"/>
    </row>
    <row r="29" spans="2:4">
      <c r="B29" s="166"/>
      <c r="C29" s="515"/>
      <c r="D29" s="175"/>
    </row>
    <row r="30" spans="2:4">
      <c r="B30" s="166" t="s">
        <v>304</v>
      </c>
      <c r="C30" s="515"/>
      <c r="D30" s="175"/>
    </row>
    <row r="31" spans="2:4" ht="15" thickBot="1">
      <c r="B31" s="371" t="s">
        <v>305</v>
      </c>
      <c r="C31" s="518"/>
      <c r="D31" s="373"/>
    </row>
    <row r="32" spans="2:4">
      <c r="B32" s="168"/>
      <c r="C32" s="168"/>
      <c r="D32" s="168"/>
    </row>
    <row r="67" spans="2:2" ht="15.5">
      <c r="B67" s="472"/>
    </row>
    <row r="68" spans="2:2" ht="15.5">
      <c r="B68" s="472"/>
    </row>
    <row r="69" spans="2:2" ht="15.5">
      <c r="B69" s="472"/>
    </row>
    <row r="70" spans="2:2" ht="15.5">
      <c r="B70" s="472"/>
    </row>
    <row r="71" spans="2:2" ht="15.5">
      <c r="B71" s="472"/>
    </row>
    <row r="72" spans="2:2" ht="15.5">
      <c r="B72" s="471"/>
    </row>
    <row r="73" spans="2:2" ht="15.5">
      <c r="B73" s="472"/>
    </row>
    <row r="74" spans="2:2" ht="15.5">
      <c r="B74" s="472"/>
    </row>
    <row r="75" spans="2:2" ht="15.5">
      <c r="B75" s="472"/>
    </row>
    <row r="76" spans="2:2" ht="15.5">
      <c r="B76" s="472"/>
    </row>
    <row r="77" spans="2:2" ht="17.149999999999999" customHeight="1">
      <c r="B77" s="472"/>
    </row>
    <row r="78" spans="2:2" ht="15.5">
      <c r="B78" s="472"/>
    </row>
    <row r="79" spans="2:2" ht="15.5">
      <c r="B79" s="471"/>
    </row>
    <row r="80" spans="2:2" ht="15.5">
      <c r="B80" s="472"/>
    </row>
    <row r="81" spans="2:2" ht="15.5">
      <c r="B81" s="472"/>
    </row>
    <row r="82" spans="2:2" ht="15.5">
      <c r="B82" s="472"/>
    </row>
    <row r="83" spans="2:2" ht="15.5">
      <c r="B83" s="472"/>
    </row>
    <row r="84" spans="2:2" ht="15.5">
      <c r="B84" s="472"/>
    </row>
    <row r="85" spans="2:2" ht="15.5">
      <c r="B85" s="472"/>
    </row>
    <row r="86" spans="2:2" ht="15.5">
      <c r="B86" s="472"/>
    </row>
    <row r="87" spans="2:2" ht="15.5">
      <c r="B87" s="472"/>
    </row>
    <row r="88" spans="2:2" ht="15.5">
      <c r="B88" s="472"/>
    </row>
    <row r="89" spans="2:2" ht="15.5">
      <c r="B89" s="471"/>
    </row>
    <row r="90" spans="2:2" ht="15.5">
      <c r="B90" s="472"/>
    </row>
    <row r="91" spans="2:2" ht="15.5">
      <c r="B91" s="472"/>
    </row>
    <row r="92" spans="2:2" ht="15.5">
      <c r="B92" s="472"/>
    </row>
    <row r="93" spans="2:2" ht="15.5">
      <c r="B93" s="472"/>
    </row>
    <row r="94" spans="2:2" ht="15.5">
      <c r="B94" s="472"/>
    </row>
    <row r="95" spans="2:2" ht="15.5">
      <c r="B95" s="472"/>
    </row>
    <row r="96" spans="2:2" ht="15.5">
      <c r="B96" s="472"/>
    </row>
    <row r="97" spans="2:2" ht="15.5">
      <c r="B97" s="472"/>
    </row>
    <row r="98" spans="2:2" ht="15.5">
      <c r="B98" s="472"/>
    </row>
    <row r="99" spans="2:2" ht="15.5">
      <c r="B99" s="472"/>
    </row>
    <row r="100" spans="2:2" ht="15.5">
      <c r="B100" s="472"/>
    </row>
    <row r="101" spans="2:2" ht="15.5">
      <c r="B101" s="472"/>
    </row>
    <row r="102" spans="2:2" ht="15.5">
      <c r="B102" s="472"/>
    </row>
    <row r="103" spans="2:2" ht="15.5">
      <c r="B103" s="471"/>
    </row>
    <row r="104" spans="2:2" ht="15.5">
      <c r="B104" s="472"/>
    </row>
    <row r="105" spans="2:2" ht="15.5">
      <c r="B105" s="472"/>
    </row>
    <row r="106" spans="2:2" ht="15.5">
      <c r="B106" s="472"/>
    </row>
    <row r="107" spans="2:2" ht="15.5">
      <c r="B107" s="472"/>
    </row>
    <row r="108" spans="2:2" ht="15.5">
      <c r="B108" s="472"/>
    </row>
    <row r="109" spans="2:2" ht="15.5">
      <c r="B109" s="472"/>
    </row>
    <row r="110" spans="2:2" ht="15.5">
      <c r="B110" s="472"/>
    </row>
    <row r="111" spans="2:2" ht="15.5">
      <c r="B111" s="472"/>
    </row>
    <row r="112" spans="2:2" ht="15.5">
      <c r="B112" s="472"/>
    </row>
    <row r="113" spans="2:2" ht="15.5">
      <c r="B113" s="472"/>
    </row>
    <row r="114" spans="2:2" ht="15.5">
      <c r="B114" s="472"/>
    </row>
    <row r="115" spans="2:2" ht="15.5">
      <c r="B115" s="472"/>
    </row>
    <row r="116" spans="2:2" ht="15.5">
      <c r="B116" s="472"/>
    </row>
    <row r="117" spans="2:2" ht="15.5">
      <c r="B117" s="472"/>
    </row>
    <row r="118" spans="2:2" ht="15.5">
      <c r="B118" s="472"/>
    </row>
    <row r="119" spans="2:2" ht="15.5">
      <c r="B119" s="472"/>
    </row>
    <row r="141" spans="3:3">
      <c r="C141" s="470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E14EB-A497-41F8-965C-50CDA000E5EA}">
  <dimension ref="B2:AA83"/>
  <sheetViews>
    <sheetView workbookViewId="0">
      <selection activeCell="J29" sqref="J29"/>
    </sheetView>
  </sheetViews>
  <sheetFormatPr defaultRowHeight="14.5"/>
  <cols>
    <col min="1" max="1" width="2.81640625" customWidth="1"/>
    <col min="5" max="6" width="9.81640625" bestFit="1" customWidth="1"/>
    <col min="7" max="7" width="7.54296875" customWidth="1"/>
    <col min="8" max="8" width="7.1796875" customWidth="1"/>
    <col min="9" max="9" width="9.81640625" bestFit="1" customWidth="1"/>
    <col min="21" max="22" width="11.1796875" customWidth="1"/>
    <col min="24" max="24" width="15.54296875" customWidth="1"/>
    <col min="25" max="25" width="14.453125" customWidth="1"/>
    <col min="26" max="26" width="12.453125" customWidth="1"/>
  </cols>
  <sheetData>
    <row r="2" spans="2:27" ht="15" thickBot="1"/>
    <row r="3" spans="2:27" ht="15" thickBot="1">
      <c r="B3" s="179" t="s">
        <v>0</v>
      </c>
      <c r="C3" s="180" t="s">
        <v>1</v>
      </c>
      <c r="D3" s="180" t="s">
        <v>2</v>
      </c>
      <c r="E3" s="180" t="s">
        <v>3</v>
      </c>
      <c r="F3" s="180" t="s">
        <v>126</v>
      </c>
      <c r="G3" s="180" t="s">
        <v>127</v>
      </c>
      <c r="H3" s="265" t="s">
        <v>128</v>
      </c>
      <c r="I3" s="288" t="s">
        <v>133</v>
      </c>
      <c r="J3" s="269" t="s">
        <v>129</v>
      </c>
      <c r="K3" s="180">
        <v>5</v>
      </c>
      <c r="L3" s="180" t="s">
        <v>8</v>
      </c>
      <c r="M3" s="180" t="s">
        <v>9</v>
      </c>
      <c r="N3" s="180" t="s">
        <v>10</v>
      </c>
      <c r="O3" s="265" t="s">
        <v>11</v>
      </c>
      <c r="P3" s="288" t="s">
        <v>134</v>
      </c>
      <c r="Q3" s="269" t="s">
        <v>12</v>
      </c>
      <c r="R3" s="180" t="s">
        <v>44</v>
      </c>
      <c r="S3" s="180" t="s">
        <v>14</v>
      </c>
      <c r="T3" s="265" t="s">
        <v>43</v>
      </c>
      <c r="U3" s="288" t="s">
        <v>135</v>
      </c>
      <c r="V3" s="269" t="s">
        <v>138</v>
      </c>
      <c r="W3" s="180" t="s">
        <v>17</v>
      </c>
      <c r="X3" s="178" t="s">
        <v>18</v>
      </c>
      <c r="Y3" s="265" t="s">
        <v>139</v>
      </c>
      <c r="Z3" s="288" t="s">
        <v>21</v>
      </c>
      <c r="AA3" s="262" t="s">
        <v>16</v>
      </c>
    </row>
    <row r="4" spans="2:27">
      <c r="B4" s="75">
        <v>1</v>
      </c>
      <c r="C4" s="62">
        <v>4</v>
      </c>
      <c r="D4" s="76">
        <v>4</v>
      </c>
      <c r="E4" s="77">
        <v>1</v>
      </c>
      <c r="F4" s="77"/>
      <c r="G4" s="66"/>
      <c r="H4" s="266"/>
      <c r="I4" s="289">
        <f>SUM(E4:H4)</f>
        <v>1</v>
      </c>
      <c r="J4" s="270"/>
      <c r="K4" s="66"/>
      <c r="L4" s="66"/>
      <c r="M4" s="66"/>
      <c r="N4" s="66"/>
      <c r="O4" s="266"/>
      <c r="P4" s="289">
        <f>SUM(J4:O4)</f>
        <v>0</v>
      </c>
      <c r="Q4" s="270">
        <v>1</v>
      </c>
      <c r="R4" s="66"/>
      <c r="S4" s="67"/>
      <c r="T4" s="277"/>
      <c r="U4" s="289">
        <f>SUM(Q4:T4)</f>
        <v>1</v>
      </c>
      <c r="V4" s="280">
        <v>2</v>
      </c>
      <c r="W4" s="68">
        <v>2</v>
      </c>
      <c r="X4" s="69">
        <v>4</v>
      </c>
      <c r="Y4" s="284">
        <f>SUM(I4+P4+U4+V4)</f>
        <v>4</v>
      </c>
      <c r="Z4" s="291">
        <f t="shared" ref="Z4:Z5" si="0">SUM(X4/Y4)</f>
        <v>1</v>
      </c>
      <c r="AA4" s="255">
        <v>1</v>
      </c>
    </row>
    <row r="5" spans="2:27">
      <c r="B5" s="2">
        <v>2</v>
      </c>
      <c r="C5" s="43">
        <v>4</v>
      </c>
      <c r="D5" s="25">
        <v>3</v>
      </c>
      <c r="E5" s="3">
        <v>1</v>
      </c>
      <c r="F5" s="3"/>
      <c r="G5" s="4"/>
      <c r="H5" s="267"/>
      <c r="I5" s="289">
        <f t="shared" ref="I5:I12" si="1">SUM(E5:H5)</f>
        <v>1</v>
      </c>
      <c r="J5" s="271"/>
      <c r="K5" s="4"/>
      <c r="L5" s="4"/>
      <c r="M5" s="4"/>
      <c r="N5" s="4">
        <v>1</v>
      </c>
      <c r="O5" s="267"/>
      <c r="P5" s="289">
        <f t="shared" ref="P5:P13" si="2">SUM(J5:O5)</f>
        <v>1</v>
      </c>
      <c r="Q5" s="271"/>
      <c r="R5" s="4"/>
      <c r="S5" s="5"/>
      <c r="T5" s="278"/>
      <c r="U5" s="289">
        <f t="shared" ref="U5:U13" si="3">SUM(Q5:T5)</f>
        <v>0</v>
      </c>
      <c r="V5" s="281">
        <v>1</v>
      </c>
      <c r="W5" s="6">
        <v>2</v>
      </c>
      <c r="X5" s="7">
        <v>4</v>
      </c>
      <c r="Y5" s="284">
        <f t="shared" ref="Y5:Y13" si="4">SUM(I5+P5+U5+V5)</f>
        <v>3</v>
      </c>
      <c r="Z5" s="291">
        <f t="shared" si="0"/>
        <v>1.3333333333333333</v>
      </c>
      <c r="AA5" s="256">
        <v>1</v>
      </c>
    </row>
    <row r="6" spans="2:27">
      <c r="B6" s="2">
        <v>3</v>
      </c>
      <c r="C6" s="43">
        <v>4</v>
      </c>
      <c r="D6" s="25">
        <v>3</v>
      </c>
      <c r="E6" s="3"/>
      <c r="F6" s="3"/>
      <c r="G6" s="4"/>
      <c r="H6" s="267"/>
      <c r="I6" s="289">
        <f t="shared" si="1"/>
        <v>0</v>
      </c>
      <c r="J6" s="271">
        <v>1</v>
      </c>
      <c r="K6" s="4"/>
      <c r="L6" s="4"/>
      <c r="M6" s="4"/>
      <c r="N6" s="4"/>
      <c r="O6" s="267">
        <v>1</v>
      </c>
      <c r="P6" s="289">
        <f t="shared" si="2"/>
        <v>2</v>
      </c>
      <c r="Q6" s="271"/>
      <c r="R6" s="4"/>
      <c r="S6" s="5"/>
      <c r="T6" s="278"/>
      <c r="U6" s="289">
        <f t="shared" si="3"/>
        <v>0</v>
      </c>
      <c r="V6" s="281">
        <v>1</v>
      </c>
      <c r="W6" s="6">
        <v>2</v>
      </c>
      <c r="X6" s="7">
        <v>4</v>
      </c>
      <c r="Y6" s="284">
        <f t="shared" si="4"/>
        <v>3</v>
      </c>
      <c r="Z6" s="291">
        <f>SUM(X6/Y6)</f>
        <v>1.3333333333333333</v>
      </c>
      <c r="AA6" s="256">
        <v>1</v>
      </c>
    </row>
    <row r="7" spans="2:27">
      <c r="B7" s="2">
        <v>4</v>
      </c>
      <c r="C7" s="43">
        <v>3</v>
      </c>
      <c r="D7" s="25">
        <v>2</v>
      </c>
      <c r="E7" s="3"/>
      <c r="F7" s="3"/>
      <c r="G7" s="4"/>
      <c r="H7" s="267"/>
      <c r="I7" s="289">
        <f t="shared" si="1"/>
        <v>0</v>
      </c>
      <c r="J7" s="271"/>
      <c r="K7" s="4"/>
      <c r="L7" s="4">
        <v>1</v>
      </c>
      <c r="M7" s="4"/>
      <c r="N7" s="4"/>
      <c r="O7" s="267"/>
      <c r="P7" s="289">
        <f t="shared" si="2"/>
        <v>1</v>
      </c>
      <c r="Q7" s="271"/>
      <c r="R7" s="4"/>
      <c r="S7" s="5"/>
      <c r="T7" s="278"/>
      <c r="U7" s="289">
        <f t="shared" si="3"/>
        <v>0</v>
      </c>
      <c r="V7" s="281">
        <v>1</v>
      </c>
      <c r="W7" s="6">
        <v>2</v>
      </c>
      <c r="X7" s="7">
        <v>3</v>
      </c>
      <c r="Y7" s="284">
        <f t="shared" si="4"/>
        <v>2</v>
      </c>
      <c r="Z7" s="291">
        <f t="shared" ref="Z7:Z13" si="5">SUM(X7/Y7)</f>
        <v>1.5</v>
      </c>
      <c r="AA7" s="256">
        <v>1</v>
      </c>
    </row>
    <row r="8" spans="2:27">
      <c r="B8" s="2">
        <v>5</v>
      </c>
      <c r="C8" s="43">
        <v>5</v>
      </c>
      <c r="D8" s="25">
        <v>5</v>
      </c>
      <c r="E8" s="3">
        <v>1</v>
      </c>
      <c r="F8" s="3">
        <v>2.5</v>
      </c>
      <c r="G8" s="4"/>
      <c r="H8" s="267"/>
      <c r="I8" s="289">
        <f t="shared" si="1"/>
        <v>3.5</v>
      </c>
      <c r="J8" s="271"/>
      <c r="K8" s="4"/>
      <c r="L8" s="4"/>
      <c r="M8" s="4"/>
      <c r="N8" s="4"/>
      <c r="O8" s="267"/>
      <c r="P8" s="289">
        <f t="shared" si="2"/>
        <v>0</v>
      </c>
      <c r="Q8" s="271">
        <v>2</v>
      </c>
      <c r="R8" s="4"/>
      <c r="S8" s="5"/>
      <c r="T8" s="278"/>
      <c r="U8" s="289">
        <f t="shared" si="3"/>
        <v>2</v>
      </c>
      <c r="V8" s="281">
        <v>2</v>
      </c>
      <c r="W8" s="6">
        <v>2</v>
      </c>
      <c r="X8" s="7">
        <v>5</v>
      </c>
      <c r="Y8" s="284">
        <f t="shared" si="4"/>
        <v>7.5</v>
      </c>
      <c r="Z8" s="300">
        <f t="shared" si="5"/>
        <v>0.66666666666666663</v>
      </c>
      <c r="AA8" s="256">
        <v>1</v>
      </c>
    </row>
    <row r="9" spans="2:27">
      <c r="B9" s="2">
        <v>6</v>
      </c>
      <c r="C9" s="43">
        <v>4</v>
      </c>
      <c r="D9" s="25">
        <v>3</v>
      </c>
      <c r="E9" s="3">
        <v>1</v>
      </c>
      <c r="F9" s="3"/>
      <c r="G9" s="4"/>
      <c r="H9" s="267"/>
      <c r="I9" s="289">
        <f t="shared" si="1"/>
        <v>1</v>
      </c>
      <c r="J9" s="271"/>
      <c r="K9" s="4"/>
      <c r="L9" s="4"/>
      <c r="M9" s="4"/>
      <c r="N9" s="4"/>
      <c r="O9" s="267"/>
      <c r="P9" s="289">
        <f t="shared" si="2"/>
        <v>0</v>
      </c>
      <c r="Q9" s="271">
        <v>1</v>
      </c>
      <c r="R9" s="4"/>
      <c r="S9" s="5"/>
      <c r="T9" s="278"/>
      <c r="U9" s="289">
        <f t="shared" si="3"/>
        <v>1</v>
      </c>
      <c r="V9" s="281">
        <v>1</v>
      </c>
      <c r="W9" s="6">
        <v>2</v>
      </c>
      <c r="X9" s="7">
        <v>4</v>
      </c>
      <c r="Y9" s="284">
        <f t="shared" si="4"/>
        <v>3</v>
      </c>
      <c r="Z9" s="291">
        <f t="shared" si="5"/>
        <v>1.3333333333333333</v>
      </c>
      <c r="AA9" s="256">
        <v>1</v>
      </c>
    </row>
    <row r="10" spans="2:27">
      <c r="B10" s="2">
        <v>7</v>
      </c>
      <c r="C10" s="43">
        <v>3</v>
      </c>
      <c r="D10" s="25">
        <v>3</v>
      </c>
      <c r="E10" s="3"/>
      <c r="F10" s="3"/>
      <c r="G10" s="4"/>
      <c r="H10" s="267"/>
      <c r="I10" s="289">
        <f t="shared" si="1"/>
        <v>0</v>
      </c>
      <c r="J10" s="271"/>
      <c r="K10" s="4"/>
      <c r="L10" s="4"/>
      <c r="M10" s="4">
        <v>1</v>
      </c>
      <c r="N10" s="4"/>
      <c r="O10" s="267"/>
      <c r="P10" s="289">
        <f t="shared" si="2"/>
        <v>1</v>
      </c>
      <c r="Q10" s="271"/>
      <c r="R10" s="4"/>
      <c r="S10" s="5"/>
      <c r="T10" s="278"/>
      <c r="U10" s="289">
        <f t="shared" si="3"/>
        <v>0</v>
      </c>
      <c r="V10" s="281">
        <v>2</v>
      </c>
      <c r="W10" s="6">
        <v>2</v>
      </c>
      <c r="X10" s="7">
        <v>3</v>
      </c>
      <c r="Y10" s="284">
        <f t="shared" si="4"/>
        <v>3</v>
      </c>
      <c r="Z10" s="291">
        <f t="shared" si="5"/>
        <v>1</v>
      </c>
      <c r="AA10" s="256">
        <v>1</v>
      </c>
    </row>
    <row r="11" spans="2:27">
      <c r="B11" s="2">
        <v>8</v>
      </c>
      <c r="C11" s="43">
        <v>5</v>
      </c>
      <c r="D11" s="25">
        <v>5</v>
      </c>
      <c r="E11" s="3">
        <v>1</v>
      </c>
      <c r="F11" s="3">
        <v>1</v>
      </c>
      <c r="G11" s="4"/>
      <c r="H11" s="267"/>
      <c r="I11" s="289">
        <f t="shared" si="1"/>
        <v>2</v>
      </c>
      <c r="J11" s="271"/>
      <c r="K11" s="4"/>
      <c r="L11" s="4"/>
      <c r="M11" s="4"/>
      <c r="N11" s="4"/>
      <c r="O11" s="267"/>
      <c r="P11" s="289">
        <f t="shared" si="2"/>
        <v>0</v>
      </c>
      <c r="Q11" s="271">
        <v>1</v>
      </c>
      <c r="R11" s="4"/>
      <c r="S11" s="5"/>
      <c r="T11" s="278"/>
      <c r="U11" s="289">
        <f t="shared" si="3"/>
        <v>1</v>
      </c>
      <c r="V11" s="281">
        <v>2</v>
      </c>
      <c r="W11" s="6">
        <v>2</v>
      </c>
      <c r="X11" s="7">
        <v>5</v>
      </c>
      <c r="Y11" s="284">
        <f t="shared" si="4"/>
        <v>5</v>
      </c>
      <c r="Z11" s="291">
        <f t="shared" si="5"/>
        <v>1</v>
      </c>
      <c r="AA11" s="256">
        <v>1</v>
      </c>
    </row>
    <row r="12" spans="2:27" ht="15" thickBot="1">
      <c r="B12" s="158">
        <v>9</v>
      </c>
      <c r="C12" s="61">
        <v>4</v>
      </c>
      <c r="D12" s="159">
        <v>4</v>
      </c>
      <c r="E12" s="160">
        <v>1.5</v>
      </c>
      <c r="F12" s="160"/>
      <c r="G12" s="161"/>
      <c r="H12" s="268"/>
      <c r="I12" s="294">
        <f t="shared" si="1"/>
        <v>1.5</v>
      </c>
      <c r="J12" s="272"/>
      <c r="K12" s="161"/>
      <c r="L12" s="161"/>
      <c r="M12" s="161"/>
      <c r="N12" s="161"/>
      <c r="O12" s="268"/>
      <c r="P12" s="294">
        <f t="shared" si="2"/>
        <v>0</v>
      </c>
      <c r="Q12" s="272">
        <v>1</v>
      </c>
      <c r="R12" s="161"/>
      <c r="S12" s="162"/>
      <c r="T12" s="279"/>
      <c r="U12" s="294">
        <f t="shared" si="3"/>
        <v>1</v>
      </c>
      <c r="V12" s="282">
        <v>2</v>
      </c>
      <c r="W12" s="163">
        <v>2</v>
      </c>
      <c r="X12" s="164">
        <v>4</v>
      </c>
      <c r="Y12" s="295">
        <f t="shared" si="4"/>
        <v>4.5</v>
      </c>
      <c r="Z12" s="296">
        <f t="shared" si="5"/>
        <v>0.88888888888888884</v>
      </c>
      <c r="AA12" s="257">
        <v>1</v>
      </c>
    </row>
    <row r="13" spans="2:27" ht="15" thickBot="1">
      <c r="B13" s="37" t="s">
        <v>20</v>
      </c>
      <c r="C13" s="38">
        <f>SUM(C4:C12)</f>
        <v>36</v>
      </c>
      <c r="D13" s="38">
        <f>SUM(D4:D12)</f>
        <v>32</v>
      </c>
      <c r="E13" s="38">
        <f t="shared" ref="E13:M13" si="6">SUM(E4:E12)</f>
        <v>6.5</v>
      </c>
      <c r="F13" s="38">
        <f t="shared" si="6"/>
        <v>3.5</v>
      </c>
      <c r="G13" s="38">
        <f t="shared" si="6"/>
        <v>0</v>
      </c>
      <c r="H13" s="38">
        <f t="shared" si="6"/>
        <v>0</v>
      </c>
      <c r="I13" s="288">
        <f>SUM(I4:I12)</f>
        <v>10</v>
      </c>
      <c r="J13" s="38">
        <f t="shared" si="6"/>
        <v>1</v>
      </c>
      <c r="K13" s="38">
        <f t="shared" si="6"/>
        <v>0</v>
      </c>
      <c r="L13" s="38">
        <f t="shared" si="6"/>
        <v>1</v>
      </c>
      <c r="M13" s="38">
        <f t="shared" si="6"/>
        <v>1</v>
      </c>
      <c r="N13" s="38">
        <f>SUM(N4:N12)</f>
        <v>1</v>
      </c>
      <c r="O13" s="38">
        <f t="shared" ref="O13:T13" si="7">SUM(O4:O12)</f>
        <v>1</v>
      </c>
      <c r="P13" s="297">
        <f t="shared" si="2"/>
        <v>5</v>
      </c>
      <c r="Q13" s="38">
        <f t="shared" si="7"/>
        <v>6</v>
      </c>
      <c r="R13" s="38">
        <f t="shared" si="7"/>
        <v>0</v>
      </c>
      <c r="S13" s="38">
        <f t="shared" si="7"/>
        <v>0</v>
      </c>
      <c r="T13" s="38">
        <f t="shared" si="7"/>
        <v>0</v>
      </c>
      <c r="U13" s="297">
        <f t="shared" si="3"/>
        <v>6</v>
      </c>
      <c r="V13" s="38">
        <f>SUM(V4:V12)</f>
        <v>14</v>
      </c>
      <c r="W13" s="38">
        <f>SUM(W4:W12)</f>
        <v>18</v>
      </c>
      <c r="X13" s="38">
        <f>SUM(X4:X12)</f>
        <v>36</v>
      </c>
      <c r="Y13" s="252">
        <f t="shared" si="4"/>
        <v>35</v>
      </c>
      <c r="Z13" s="298">
        <f t="shared" si="5"/>
        <v>1.0285714285714285</v>
      </c>
      <c r="AA13" s="262">
        <f>SUM(AA4:AA12)</f>
        <v>9</v>
      </c>
    </row>
    <row r="14" spans="2:27" ht="15" thickBot="1">
      <c r="B14" s="15"/>
      <c r="C14" s="16"/>
      <c r="D14" s="16"/>
      <c r="E14" s="195">
        <v>6</v>
      </c>
      <c r="F14" s="17">
        <v>2</v>
      </c>
      <c r="G14" s="17">
        <v>0</v>
      </c>
      <c r="H14" s="17">
        <v>0</v>
      </c>
      <c r="I14" s="301">
        <f>SUM(E14:H14)</f>
        <v>8</v>
      </c>
      <c r="J14" s="17">
        <v>1</v>
      </c>
      <c r="K14" s="17">
        <v>0</v>
      </c>
      <c r="L14" s="17">
        <v>1</v>
      </c>
      <c r="M14" s="17">
        <v>1</v>
      </c>
      <c r="N14" s="17">
        <v>1</v>
      </c>
      <c r="O14" s="17">
        <v>1</v>
      </c>
      <c r="P14" s="290">
        <f>SUM(J14:O14)</f>
        <v>5</v>
      </c>
      <c r="Q14" s="17">
        <v>5</v>
      </c>
      <c r="R14" s="17">
        <v>0</v>
      </c>
      <c r="S14" s="17">
        <v>4</v>
      </c>
      <c r="T14" s="17"/>
      <c r="U14" s="290">
        <v>6</v>
      </c>
      <c r="V14" s="17">
        <v>9</v>
      </c>
      <c r="W14" s="17">
        <v>18</v>
      </c>
      <c r="X14" s="16"/>
      <c r="Y14" s="16"/>
      <c r="Z14" s="292"/>
      <c r="AA14" s="263">
        <v>9</v>
      </c>
    </row>
    <row r="15" spans="2:27" ht="15" thickBot="1">
      <c r="B15" s="21" t="s">
        <v>141</v>
      </c>
      <c r="C15" s="14"/>
      <c r="D15" s="14"/>
      <c r="E15" s="94">
        <f t="shared" ref="E15:U15" si="8">SUM(E14/E13)</f>
        <v>0.92307692307692313</v>
      </c>
      <c r="F15" s="94">
        <f t="shared" si="8"/>
        <v>0.5714285714285714</v>
      </c>
      <c r="G15" s="94" t="e">
        <f t="shared" si="8"/>
        <v>#DIV/0!</v>
      </c>
      <c r="H15" s="94" t="e">
        <f t="shared" si="8"/>
        <v>#DIV/0!</v>
      </c>
      <c r="I15" s="299">
        <f t="shared" si="8"/>
        <v>0.8</v>
      </c>
      <c r="J15" s="152">
        <f t="shared" si="8"/>
        <v>1</v>
      </c>
      <c r="K15" s="94" t="e">
        <f t="shared" si="8"/>
        <v>#DIV/0!</v>
      </c>
      <c r="L15" s="94">
        <f t="shared" si="8"/>
        <v>1</v>
      </c>
      <c r="M15" s="94">
        <f t="shared" si="8"/>
        <v>1</v>
      </c>
      <c r="N15" s="94">
        <f t="shared" si="8"/>
        <v>1</v>
      </c>
      <c r="O15" s="94">
        <f t="shared" si="8"/>
        <v>1</v>
      </c>
      <c r="P15" s="299">
        <f t="shared" si="8"/>
        <v>1</v>
      </c>
      <c r="Q15" s="152">
        <f t="shared" si="8"/>
        <v>0.83333333333333337</v>
      </c>
      <c r="R15" s="94" t="e">
        <f t="shared" si="8"/>
        <v>#DIV/0!</v>
      </c>
      <c r="S15" s="94" t="e">
        <f t="shared" si="8"/>
        <v>#DIV/0!</v>
      </c>
      <c r="T15" s="94" t="e">
        <f t="shared" si="8"/>
        <v>#DIV/0!</v>
      </c>
      <c r="U15" s="299">
        <f t="shared" si="8"/>
        <v>1</v>
      </c>
      <c r="V15" s="31">
        <f>SUM(V13/V14)</f>
        <v>1.5555555555555556</v>
      </c>
      <c r="W15" s="261">
        <f>SUM(W14/W13)</f>
        <v>1</v>
      </c>
      <c r="X15" s="183">
        <f>SUM(I15+P15+U15)/3</f>
        <v>0.93333333333333324</v>
      </c>
      <c r="Y15" s="29" t="s">
        <v>35</v>
      </c>
      <c r="Z15" s="293"/>
      <c r="AA15" s="264">
        <f>SUM(AA13/AA14)</f>
        <v>1</v>
      </c>
    </row>
    <row r="16" spans="2:27" ht="15" thickBot="1"/>
    <row r="17" spans="2:27" ht="24" customHeight="1" thickBot="1">
      <c r="B17" s="303" t="s">
        <v>140</v>
      </c>
      <c r="C17" s="302"/>
      <c r="D17" s="302"/>
      <c r="E17" s="304">
        <v>0.74</v>
      </c>
      <c r="F17" s="304">
        <v>0.67</v>
      </c>
      <c r="G17" s="304">
        <v>0.56999999999999995</v>
      </c>
      <c r="H17" s="304">
        <v>0.5</v>
      </c>
      <c r="I17" s="304">
        <f>SUM(E17:H17)/4</f>
        <v>0.62</v>
      </c>
      <c r="J17" s="305">
        <v>57</v>
      </c>
      <c r="K17" s="305">
        <v>67</v>
      </c>
      <c r="L17" s="306"/>
      <c r="M17" s="306"/>
      <c r="N17" s="306"/>
      <c r="O17" s="306"/>
      <c r="P17" s="305">
        <f>SUM(J17:O17)/2</f>
        <v>62</v>
      </c>
      <c r="Q17" s="305">
        <v>100</v>
      </c>
      <c r="R17" s="305">
        <v>50</v>
      </c>
      <c r="S17" s="305">
        <v>47</v>
      </c>
      <c r="T17" s="305"/>
      <c r="U17" s="307">
        <f>SUM(Q17:T17)/3</f>
        <v>65.666666666666671</v>
      </c>
      <c r="V17" s="305">
        <v>1.89</v>
      </c>
      <c r="W17" s="306"/>
      <c r="X17" s="306"/>
      <c r="Y17" s="305">
        <v>54</v>
      </c>
      <c r="Z17" s="305">
        <v>66.06</v>
      </c>
      <c r="AA17" s="308">
        <v>4</v>
      </c>
    </row>
    <row r="19" spans="2:27" ht="17.5">
      <c r="B19" s="467" t="s">
        <v>322</v>
      </c>
    </row>
    <row r="21" spans="2:27">
      <c r="B21" s="463" t="s">
        <v>54</v>
      </c>
    </row>
    <row r="22" spans="2:27">
      <c r="B22" t="s">
        <v>409</v>
      </c>
    </row>
    <row r="23" spans="2:27">
      <c r="B23" t="s">
        <v>410</v>
      </c>
    </row>
    <row r="25" spans="2:27">
      <c r="B25" s="463" t="s">
        <v>411</v>
      </c>
    </row>
    <row r="26" spans="2:27">
      <c r="B26" t="s">
        <v>412</v>
      </c>
    </row>
    <row r="27" spans="2:27">
      <c r="B27" t="s">
        <v>413</v>
      </c>
    </row>
    <row r="28" spans="2:27">
      <c r="B28" t="s">
        <v>414</v>
      </c>
    </row>
    <row r="30" spans="2:27">
      <c r="B30" t="s">
        <v>415</v>
      </c>
    </row>
    <row r="34" spans="2:2">
      <c r="B34" s="463" t="s">
        <v>372</v>
      </c>
    </row>
    <row r="36" spans="2:2">
      <c r="B36" s="463" t="s">
        <v>416</v>
      </c>
    </row>
    <row r="37" spans="2:2">
      <c r="B37" t="s">
        <v>417</v>
      </c>
    </row>
    <row r="38" spans="2:2">
      <c r="B38" t="s">
        <v>418</v>
      </c>
    </row>
    <row r="39" spans="2:2">
      <c r="B39" t="s">
        <v>419</v>
      </c>
    </row>
    <row r="41" spans="2:2">
      <c r="B41" s="463" t="s">
        <v>420</v>
      </c>
    </row>
    <row r="42" spans="2:2">
      <c r="B42" t="s">
        <v>421</v>
      </c>
    </row>
    <row r="43" spans="2:2">
      <c r="B43" t="s">
        <v>422</v>
      </c>
    </row>
    <row r="45" spans="2:2">
      <c r="B45" s="463" t="s">
        <v>362</v>
      </c>
    </row>
    <row r="46" spans="2:2">
      <c r="B46" t="s">
        <v>373</v>
      </c>
    </row>
    <row r="47" spans="2:2">
      <c r="B47" t="s">
        <v>374</v>
      </c>
    </row>
    <row r="48" spans="2:2">
      <c r="B48" t="s">
        <v>423</v>
      </c>
    </row>
    <row r="50" spans="2:2">
      <c r="B50" s="463" t="s">
        <v>358</v>
      </c>
    </row>
    <row r="51" spans="2:2">
      <c r="B51" t="s">
        <v>424</v>
      </c>
    </row>
    <row r="52" spans="2:2">
      <c r="B52" t="s">
        <v>425</v>
      </c>
    </row>
    <row r="56" spans="2:2">
      <c r="B56" s="463" t="s">
        <v>426</v>
      </c>
    </row>
    <row r="58" spans="2:2">
      <c r="B58" t="s">
        <v>427</v>
      </c>
    </row>
    <row r="59" spans="2:2">
      <c r="B59" t="s">
        <v>428</v>
      </c>
    </row>
    <row r="60" spans="2:2">
      <c r="B60" t="s">
        <v>429</v>
      </c>
    </row>
    <row r="64" spans="2:2">
      <c r="B64" s="463" t="s">
        <v>430</v>
      </c>
    </row>
    <row r="66" spans="2:2">
      <c r="B66" t="s">
        <v>140</v>
      </c>
    </row>
    <row r="67" spans="2:2">
      <c r="B67" t="s">
        <v>431</v>
      </c>
    </row>
    <row r="68" spans="2:2">
      <c r="B68" t="s">
        <v>432</v>
      </c>
    </row>
    <row r="70" spans="2:2">
      <c r="B70" t="s">
        <v>433</v>
      </c>
    </row>
    <row r="71" spans="2:2">
      <c r="B71" t="s">
        <v>412</v>
      </c>
    </row>
    <row r="72" spans="2:2">
      <c r="B72" t="s">
        <v>434</v>
      </c>
    </row>
    <row r="74" spans="2:2">
      <c r="B74" t="s">
        <v>435</v>
      </c>
    </row>
    <row r="78" spans="2:2">
      <c r="B78" s="463" t="s">
        <v>338</v>
      </c>
    </row>
    <row r="80" spans="2:2">
      <c r="B80" t="s">
        <v>436</v>
      </c>
    </row>
    <row r="81" spans="2:2">
      <c r="B81" t="s">
        <v>437</v>
      </c>
    </row>
    <row r="83" spans="2:2">
      <c r="B83" t="s">
        <v>438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B6DF4-7951-44C5-BE16-8D22838E1E48}">
  <dimension ref="B3:AC72"/>
  <sheetViews>
    <sheetView topLeftCell="B34" workbookViewId="0">
      <selection activeCell="C57" sqref="C57"/>
    </sheetView>
  </sheetViews>
  <sheetFormatPr defaultRowHeight="14.5"/>
  <cols>
    <col min="1" max="1" width="5" customWidth="1"/>
    <col min="2" max="2" width="13.81640625" customWidth="1"/>
    <col min="3" max="3" width="13" customWidth="1"/>
    <col min="15" max="15" width="11" bestFit="1" customWidth="1"/>
    <col min="16" max="16" width="11" customWidth="1"/>
    <col min="22" max="22" width="11.453125" customWidth="1"/>
    <col min="24" max="24" width="12.54296875" customWidth="1"/>
  </cols>
  <sheetData>
    <row r="3" spans="2:24" ht="15" thickBot="1"/>
    <row r="4" spans="2:24" ht="28.5" thickBot="1">
      <c r="B4" s="101" t="s">
        <v>51</v>
      </c>
      <c r="C4" s="102"/>
      <c r="D4" s="103" t="s">
        <v>17</v>
      </c>
      <c r="E4" s="104" t="s">
        <v>3</v>
      </c>
      <c r="F4" s="105" t="s">
        <v>180</v>
      </c>
      <c r="G4" s="105" t="s">
        <v>181</v>
      </c>
      <c r="H4" s="107"/>
      <c r="I4" s="340" t="s">
        <v>5</v>
      </c>
      <c r="J4" s="104">
        <v>4</v>
      </c>
      <c r="K4" s="104" t="s">
        <v>7</v>
      </c>
      <c r="L4" s="104">
        <v>6</v>
      </c>
      <c r="M4" s="104">
        <v>7</v>
      </c>
      <c r="N4" s="104">
        <v>8</v>
      </c>
      <c r="O4" s="105">
        <v>9</v>
      </c>
      <c r="P4" s="107"/>
      <c r="Q4" s="340" t="s">
        <v>12</v>
      </c>
      <c r="R4" s="104" t="s">
        <v>13</v>
      </c>
      <c r="S4" s="105" t="s">
        <v>14</v>
      </c>
      <c r="T4" s="105" t="s">
        <v>52</v>
      </c>
      <c r="U4" s="107"/>
      <c r="V4" s="347" t="s">
        <v>53</v>
      </c>
      <c r="W4" s="106" t="s">
        <v>16</v>
      </c>
      <c r="X4" s="107" t="s">
        <v>54</v>
      </c>
    </row>
    <row r="5" spans="2:24" ht="16" thickBot="1">
      <c r="B5" s="108">
        <v>27665</v>
      </c>
      <c r="C5" s="109" t="s">
        <v>55</v>
      </c>
      <c r="D5" s="110" t="s">
        <v>56</v>
      </c>
      <c r="E5" s="111">
        <v>0.81</v>
      </c>
      <c r="F5" s="121"/>
      <c r="G5" s="121">
        <v>0.67</v>
      </c>
      <c r="H5" s="352">
        <f t="shared" ref="H5:H31" si="0">SUM(E5:G5)/2</f>
        <v>0.74</v>
      </c>
      <c r="I5" s="363">
        <v>1</v>
      </c>
      <c r="J5" s="364">
        <v>1</v>
      </c>
      <c r="K5" s="364">
        <v>1</v>
      </c>
      <c r="L5" s="364">
        <v>1</v>
      </c>
      <c r="M5" s="364">
        <v>0.67</v>
      </c>
      <c r="N5" s="364">
        <v>1</v>
      </c>
      <c r="O5" s="365">
        <v>0.75</v>
      </c>
      <c r="P5" s="352">
        <f>SUM(I5:O5)/7</f>
        <v>0.91714285714285715</v>
      </c>
      <c r="Q5" s="343">
        <v>0.6</v>
      </c>
      <c r="R5" s="111">
        <v>0.67</v>
      </c>
      <c r="S5" s="111">
        <v>0.67</v>
      </c>
      <c r="T5" s="113">
        <v>1</v>
      </c>
      <c r="U5" s="353">
        <f>SUM(Q5:T5)/4</f>
        <v>0.73499999999999999</v>
      </c>
      <c r="V5" s="350">
        <f>SUM(H5+P5+U5)/3</f>
        <v>0.7973809523809523</v>
      </c>
      <c r="W5" s="114" t="s">
        <v>57</v>
      </c>
      <c r="X5" s="115">
        <v>65</v>
      </c>
    </row>
    <row r="6" spans="2:24" ht="15.5">
      <c r="B6" s="116">
        <v>45628</v>
      </c>
      <c r="C6" s="109" t="s">
        <v>58</v>
      </c>
      <c r="D6" s="117" t="s">
        <v>59</v>
      </c>
      <c r="E6" s="118">
        <v>0.78</v>
      </c>
      <c r="F6" s="119"/>
      <c r="G6" s="119">
        <v>0</v>
      </c>
      <c r="H6" s="352">
        <f t="shared" si="0"/>
        <v>0.39</v>
      </c>
      <c r="I6" s="342"/>
      <c r="J6" s="118">
        <v>0</v>
      </c>
      <c r="K6" s="118">
        <v>0.67</v>
      </c>
      <c r="L6" s="118">
        <v>0.5</v>
      </c>
      <c r="M6" s="118">
        <v>0.5</v>
      </c>
      <c r="N6" s="118">
        <v>0.75</v>
      </c>
      <c r="O6" s="119">
        <v>0</v>
      </c>
      <c r="P6" s="352">
        <f>SUM(I6:O6)/4</f>
        <v>0.60499999999999998</v>
      </c>
      <c r="Q6" s="342">
        <v>0.75</v>
      </c>
      <c r="R6" s="118">
        <v>0.67</v>
      </c>
      <c r="S6" s="118">
        <v>0.67</v>
      </c>
      <c r="T6" s="119">
        <v>1</v>
      </c>
      <c r="U6" s="353">
        <f t="shared" ref="U6:U36" si="1">SUM(Q6:T6)/4</f>
        <v>0.77249999999999996</v>
      </c>
      <c r="V6" s="350">
        <f t="shared" ref="V6:V8" si="2">SUM(H6+P6+U6)/3</f>
        <v>0.58916666666666673</v>
      </c>
      <c r="W6" s="120" t="s">
        <v>60</v>
      </c>
      <c r="X6" s="115"/>
    </row>
    <row r="7" spans="2:24" ht="15.5">
      <c r="B7" s="116">
        <v>45671</v>
      </c>
      <c r="C7" s="109" t="s">
        <v>61</v>
      </c>
      <c r="D7" s="110" t="s">
        <v>59</v>
      </c>
      <c r="E7" s="111">
        <v>0.75</v>
      </c>
      <c r="F7" s="121"/>
      <c r="G7" s="121">
        <v>1</v>
      </c>
      <c r="H7" s="352">
        <f t="shared" si="0"/>
        <v>0.875</v>
      </c>
      <c r="I7" s="343"/>
      <c r="J7" s="111">
        <v>0</v>
      </c>
      <c r="K7" s="111">
        <v>0</v>
      </c>
      <c r="L7" s="111">
        <v>1</v>
      </c>
      <c r="M7" s="111">
        <v>0</v>
      </c>
      <c r="N7" s="111">
        <v>1</v>
      </c>
      <c r="O7" s="121">
        <v>0</v>
      </c>
      <c r="P7" s="352">
        <f t="shared" ref="P7:P36" si="3">SUM(I7:O7)/7</f>
        <v>0.2857142857142857</v>
      </c>
      <c r="Q7" s="343">
        <v>1</v>
      </c>
      <c r="R7" s="111">
        <v>0</v>
      </c>
      <c r="S7" s="111">
        <v>0</v>
      </c>
      <c r="T7" s="121">
        <v>1</v>
      </c>
      <c r="U7" s="353">
        <f t="shared" si="1"/>
        <v>0.5</v>
      </c>
      <c r="V7" s="350">
        <f t="shared" si="2"/>
        <v>0.55357142857142849</v>
      </c>
      <c r="W7" s="114" t="s">
        <v>62</v>
      </c>
      <c r="X7" s="115"/>
    </row>
    <row r="8" spans="2:24" ht="15.5">
      <c r="B8" s="116">
        <v>45674</v>
      </c>
      <c r="C8" s="109" t="s">
        <v>61</v>
      </c>
      <c r="D8" s="122" t="s">
        <v>63</v>
      </c>
      <c r="E8" s="123">
        <v>0.47</v>
      </c>
      <c r="F8" s="338"/>
      <c r="G8" s="338">
        <v>0.5</v>
      </c>
      <c r="H8" s="352">
        <f t="shared" si="0"/>
        <v>0.48499999999999999</v>
      </c>
      <c r="I8" s="123">
        <v>0.5</v>
      </c>
      <c r="J8" s="123">
        <v>0.5</v>
      </c>
      <c r="K8" s="123">
        <v>1</v>
      </c>
      <c r="L8" s="123">
        <v>1</v>
      </c>
      <c r="M8" s="123">
        <v>0.4</v>
      </c>
      <c r="N8" s="123">
        <v>0.5</v>
      </c>
      <c r="O8" s="338">
        <v>0.5</v>
      </c>
      <c r="P8" s="352">
        <f t="shared" si="3"/>
        <v>0.62857142857142867</v>
      </c>
      <c r="Q8" s="123">
        <v>0.56999999999999995</v>
      </c>
      <c r="R8" s="123">
        <v>0.6</v>
      </c>
      <c r="S8" s="123">
        <v>0.6</v>
      </c>
      <c r="T8" s="338">
        <f t="shared" ref="T8" si="4">SUM(T7/T6)</f>
        <v>1</v>
      </c>
      <c r="U8" s="353">
        <f t="shared" si="1"/>
        <v>0.6925</v>
      </c>
      <c r="V8" s="350">
        <f t="shared" si="2"/>
        <v>0.60202380952380963</v>
      </c>
      <c r="W8" s="114" t="s">
        <v>64</v>
      </c>
      <c r="X8" s="115"/>
    </row>
    <row r="9" spans="2:24" ht="15.5">
      <c r="B9" s="116">
        <v>45679</v>
      </c>
      <c r="C9" s="109" t="s">
        <v>61</v>
      </c>
      <c r="D9" s="110" t="s">
        <v>65</v>
      </c>
      <c r="E9" s="124">
        <v>0.7</v>
      </c>
      <c r="F9" s="339"/>
      <c r="G9" s="339">
        <v>1</v>
      </c>
      <c r="H9" s="352">
        <f t="shared" si="0"/>
        <v>0.85</v>
      </c>
      <c r="I9" s="344">
        <v>1</v>
      </c>
      <c r="J9" s="124">
        <v>0</v>
      </c>
      <c r="K9" s="124">
        <v>0.5</v>
      </c>
      <c r="L9" s="124">
        <v>0.4</v>
      </c>
      <c r="M9" s="124">
        <v>0</v>
      </c>
      <c r="N9" s="124">
        <v>0.5</v>
      </c>
      <c r="O9" s="339">
        <v>0</v>
      </c>
      <c r="P9" s="352">
        <f t="shared" si="3"/>
        <v>0.34285714285714286</v>
      </c>
      <c r="Q9" s="346">
        <v>1</v>
      </c>
      <c r="R9" s="124">
        <v>1</v>
      </c>
      <c r="S9" s="124">
        <v>0.6</v>
      </c>
      <c r="T9" s="339">
        <v>0.33</v>
      </c>
      <c r="U9" s="353">
        <f t="shared" si="1"/>
        <v>0.73250000000000004</v>
      </c>
      <c r="V9" s="349" cm="1">
        <f t="array" ref="V9">SUM(E9:T9/10)</f>
        <v>0.82228571428571418</v>
      </c>
      <c r="W9" s="125" t="s">
        <v>66</v>
      </c>
      <c r="X9" s="126"/>
    </row>
    <row r="10" spans="2:24" ht="15.5">
      <c r="B10" s="116">
        <v>45693</v>
      </c>
      <c r="C10" s="109" t="s">
        <v>61</v>
      </c>
      <c r="D10" s="127">
        <v>1.88</v>
      </c>
      <c r="E10" s="118">
        <v>0.54</v>
      </c>
      <c r="F10" s="119"/>
      <c r="G10" s="119">
        <v>0.67</v>
      </c>
      <c r="H10" s="352">
        <f t="shared" si="0"/>
        <v>0.60499999999999998</v>
      </c>
      <c r="I10" s="342">
        <v>0</v>
      </c>
      <c r="J10" s="118">
        <v>0</v>
      </c>
      <c r="K10" s="118">
        <v>1</v>
      </c>
      <c r="L10" s="118">
        <v>0.67</v>
      </c>
      <c r="M10" s="118">
        <v>0.5</v>
      </c>
      <c r="N10" s="118">
        <v>0.67</v>
      </c>
      <c r="O10" s="119">
        <v>0</v>
      </c>
      <c r="P10" s="352">
        <f t="shared" si="3"/>
        <v>0.40571428571428569</v>
      </c>
      <c r="Q10" s="342">
        <v>0.5</v>
      </c>
      <c r="R10" s="118">
        <v>0</v>
      </c>
      <c r="S10" s="119">
        <v>0.8</v>
      </c>
      <c r="T10" s="119">
        <v>1</v>
      </c>
      <c r="U10" s="353">
        <f t="shared" si="1"/>
        <v>0.57499999999999996</v>
      </c>
      <c r="V10" s="349" cm="1">
        <f t="array" ref="V10">SUM(E10:T10/10)</f>
        <v>0.73607142857142849</v>
      </c>
      <c r="W10" s="114" t="s">
        <v>67</v>
      </c>
      <c r="X10" s="115"/>
    </row>
    <row r="11" spans="2:24" ht="16" thickBot="1">
      <c r="B11" s="116" t="s">
        <v>68</v>
      </c>
      <c r="C11" s="109" t="s">
        <v>61</v>
      </c>
      <c r="D11" s="110" t="s">
        <v>69</v>
      </c>
      <c r="E11" s="111">
        <v>0.64</v>
      </c>
      <c r="F11" s="121"/>
      <c r="G11" s="121">
        <v>0.71</v>
      </c>
      <c r="H11" s="352">
        <f t="shared" si="0"/>
        <v>0.67500000000000004</v>
      </c>
      <c r="I11" s="343">
        <v>1</v>
      </c>
      <c r="J11" s="111">
        <v>0.5</v>
      </c>
      <c r="K11" s="111">
        <v>0.5</v>
      </c>
      <c r="L11" s="111">
        <v>0</v>
      </c>
      <c r="M11" s="111">
        <v>1</v>
      </c>
      <c r="N11" s="111">
        <v>0.5</v>
      </c>
      <c r="O11" s="121">
        <v>0</v>
      </c>
      <c r="P11" s="352">
        <f t="shared" si="3"/>
        <v>0.5</v>
      </c>
      <c r="Q11" s="343">
        <v>0</v>
      </c>
      <c r="R11" s="111">
        <v>1</v>
      </c>
      <c r="S11" s="121">
        <v>0.45</v>
      </c>
      <c r="T11" s="121"/>
      <c r="U11" s="353">
        <f t="shared" si="1"/>
        <v>0.36249999999999999</v>
      </c>
      <c r="V11" s="349" cm="1">
        <f t="array" ref="V11">SUM(E11:T11/10)</f>
        <v>0.74750000000000005</v>
      </c>
      <c r="W11" s="114" t="s">
        <v>70</v>
      </c>
      <c r="X11" s="115"/>
    </row>
    <row r="12" spans="2:24" ht="21.65" customHeight="1">
      <c r="B12" s="128">
        <v>1977</v>
      </c>
      <c r="C12" s="109" t="s">
        <v>71</v>
      </c>
      <c r="D12" s="110" t="s">
        <v>72</v>
      </c>
      <c r="E12" s="111">
        <v>0.93</v>
      </c>
      <c r="F12" s="121"/>
      <c r="G12" s="121">
        <v>0.75</v>
      </c>
      <c r="H12" s="352">
        <f t="shared" si="0"/>
        <v>0.84000000000000008</v>
      </c>
      <c r="I12" s="343">
        <v>1</v>
      </c>
      <c r="J12" s="111">
        <v>0</v>
      </c>
      <c r="K12" s="111">
        <v>0.6</v>
      </c>
      <c r="L12" s="111">
        <v>0.67</v>
      </c>
      <c r="M12" s="112">
        <v>1</v>
      </c>
      <c r="N12" s="111">
        <v>0.5</v>
      </c>
      <c r="O12" s="113">
        <v>1</v>
      </c>
      <c r="P12" s="352">
        <f>SUM(I12:O12)/6</f>
        <v>0.79499999999999993</v>
      </c>
      <c r="Q12" s="341">
        <v>1</v>
      </c>
      <c r="R12" s="111">
        <v>0</v>
      </c>
      <c r="S12" s="113">
        <v>1</v>
      </c>
      <c r="T12" s="121"/>
      <c r="U12" s="353">
        <f>SUM(Q12:T12)/2</f>
        <v>1</v>
      </c>
      <c r="V12" s="349" cm="1">
        <f t="array" ref="V12">SUM(E12:T12/10)</f>
        <v>1.0085</v>
      </c>
      <c r="W12" s="114" t="s">
        <v>57</v>
      </c>
      <c r="X12" s="115">
        <v>67</v>
      </c>
    </row>
    <row r="13" spans="2:24" ht="25" customHeight="1" thickBot="1">
      <c r="B13" s="129" t="s">
        <v>73</v>
      </c>
      <c r="C13" s="196" t="s">
        <v>74</v>
      </c>
      <c r="D13" s="122">
        <v>1.1599999999999999</v>
      </c>
      <c r="E13" s="111">
        <v>0.93</v>
      </c>
      <c r="F13" s="121"/>
      <c r="G13" s="121">
        <v>0.67</v>
      </c>
      <c r="H13" s="352">
        <f t="shared" si="0"/>
        <v>0.8</v>
      </c>
      <c r="I13" s="343"/>
      <c r="J13" s="111">
        <v>1</v>
      </c>
      <c r="K13" s="111">
        <v>0.67</v>
      </c>
      <c r="L13" s="111">
        <v>1</v>
      </c>
      <c r="M13" s="111">
        <v>0.56999999999999995</v>
      </c>
      <c r="N13" s="111">
        <v>1</v>
      </c>
      <c r="O13" s="121">
        <v>0.67</v>
      </c>
      <c r="P13" s="352">
        <f t="shared" si="3"/>
        <v>0.7014285714285714</v>
      </c>
      <c r="Q13" s="343">
        <v>1</v>
      </c>
      <c r="R13" s="112">
        <v>1</v>
      </c>
      <c r="S13" s="121">
        <v>1</v>
      </c>
      <c r="T13" s="121"/>
      <c r="U13" s="353">
        <f t="shared" si="1"/>
        <v>0.75</v>
      </c>
      <c r="V13" s="350" cm="1">
        <f t="array" ref="V13">SUM(E13:T13/12)</f>
        <v>0.91761904761904767</v>
      </c>
      <c r="W13" s="114" t="s">
        <v>75</v>
      </c>
      <c r="X13" s="115">
        <v>66</v>
      </c>
    </row>
    <row r="14" spans="2:24" ht="19" customHeight="1">
      <c r="B14" s="130">
        <v>45758</v>
      </c>
      <c r="C14" s="109" t="s">
        <v>76</v>
      </c>
      <c r="D14" s="110" t="s">
        <v>56</v>
      </c>
      <c r="E14" s="111">
        <v>0.44</v>
      </c>
      <c r="F14" s="121"/>
      <c r="G14" s="121">
        <v>0.75</v>
      </c>
      <c r="H14" s="352">
        <f t="shared" si="0"/>
        <v>0.59499999999999997</v>
      </c>
      <c r="I14" s="343"/>
      <c r="J14" s="111">
        <v>0.5</v>
      </c>
      <c r="K14" s="111">
        <v>0.33</v>
      </c>
      <c r="L14" s="111">
        <v>0</v>
      </c>
      <c r="M14" s="111">
        <v>0</v>
      </c>
      <c r="N14" s="111">
        <v>0</v>
      </c>
      <c r="O14" s="121">
        <v>0.5</v>
      </c>
      <c r="P14" s="352">
        <f t="shared" si="3"/>
        <v>0.19</v>
      </c>
      <c r="Q14" s="343">
        <v>0.75</v>
      </c>
      <c r="R14" s="111">
        <v>0</v>
      </c>
      <c r="S14" s="121">
        <v>0.71</v>
      </c>
      <c r="T14" s="121">
        <v>1</v>
      </c>
      <c r="U14" s="353">
        <f t="shared" si="1"/>
        <v>0.61499999999999999</v>
      </c>
      <c r="V14" s="350">
        <v>0.62</v>
      </c>
      <c r="W14" s="114" t="s">
        <v>77</v>
      </c>
      <c r="X14" s="131"/>
    </row>
    <row r="15" spans="2:24" ht="18.649999999999999" customHeight="1">
      <c r="B15" s="132">
        <v>45769</v>
      </c>
      <c r="C15" s="133" t="s">
        <v>78</v>
      </c>
      <c r="D15" s="127">
        <v>1.56</v>
      </c>
      <c r="E15" s="111">
        <v>0.64</v>
      </c>
      <c r="F15" s="121"/>
      <c r="G15" s="113">
        <v>1</v>
      </c>
      <c r="H15" s="352">
        <f t="shared" si="0"/>
        <v>0.82000000000000006</v>
      </c>
      <c r="I15" s="343"/>
      <c r="J15" s="111">
        <v>0.5</v>
      </c>
      <c r="K15" s="111">
        <v>0</v>
      </c>
      <c r="L15" s="111">
        <v>0</v>
      </c>
      <c r="M15" s="111">
        <v>1</v>
      </c>
      <c r="N15" s="111">
        <v>0.8</v>
      </c>
      <c r="O15" s="121">
        <v>1</v>
      </c>
      <c r="P15" s="352">
        <f t="shared" si="3"/>
        <v>0.47142857142857142</v>
      </c>
      <c r="Q15" s="343">
        <v>1</v>
      </c>
      <c r="R15" s="111">
        <v>0.67</v>
      </c>
      <c r="S15" s="121">
        <v>0.6</v>
      </c>
      <c r="T15" s="121">
        <v>1</v>
      </c>
      <c r="U15" s="353">
        <f t="shared" si="1"/>
        <v>0.8175</v>
      </c>
      <c r="V15" s="350" cm="1">
        <f t="array" ref="V15">SUM(E15:T15/10)</f>
        <v>0.95014285714285729</v>
      </c>
      <c r="W15" s="114" t="s">
        <v>60</v>
      </c>
      <c r="X15" s="131">
        <v>38</v>
      </c>
    </row>
    <row r="16" spans="2:24" ht="15.5">
      <c r="B16" s="132">
        <v>45776</v>
      </c>
      <c r="C16" s="109" t="s">
        <v>61</v>
      </c>
      <c r="D16" s="127">
        <v>1.99</v>
      </c>
      <c r="E16" s="112">
        <v>1</v>
      </c>
      <c r="F16" s="113"/>
      <c r="G16" s="113">
        <v>1</v>
      </c>
      <c r="H16" s="352">
        <f t="shared" si="0"/>
        <v>1</v>
      </c>
      <c r="I16" s="343">
        <v>0.33</v>
      </c>
      <c r="J16" s="111">
        <v>0</v>
      </c>
      <c r="K16" s="111">
        <v>1</v>
      </c>
      <c r="L16" s="111">
        <v>1</v>
      </c>
      <c r="M16" s="111">
        <v>1</v>
      </c>
      <c r="N16" s="111">
        <v>0.67</v>
      </c>
      <c r="O16" s="121">
        <v>0</v>
      </c>
      <c r="P16" s="352">
        <f t="shared" si="3"/>
        <v>0.5714285714285714</v>
      </c>
      <c r="Q16" s="343">
        <v>0.5</v>
      </c>
      <c r="R16" s="111">
        <v>0.67</v>
      </c>
      <c r="S16" s="121">
        <v>1</v>
      </c>
      <c r="T16" s="121"/>
      <c r="U16" s="353">
        <f t="shared" si="1"/>
        <v>0.54249999999999998</v>
      </c>
      <c r="V16" s="350" cm="1">
        <f t="array" ref="V16">SUM(E16:T16/10)</f>
        <v>0.97414285714285709</v>
      </c>
      <c r="W16" s="114" t="s">
        <v>60</v>
      </c>
      <c r="X16" s="134">
        <v>38</v>
      </c>
    </row>
    <row r="17" spans="2:29" ht="15.5">
      <c r="B17" s="132">
        <v>45790</v>
      </c>
      <c r="C17" s="109" t="s">
        <v>61</v>
      </c>
      <c r="D17" s="127">
        <v>1.67</v>
      </c>
      <c r="E17" s="111">
        <v>0.7</v>
      </c>
      <c r="F17" s="121"/>
      <c r="G17" s="121">
        <v>0.6</v>
      </c>
      <c r="H17" s="352">
        <f t="shared" si="0"/>
        <v>0.64999999999999991</v>
      </c>
      <c r="I17" s="343">
        <v>0.5</v>
      </c>
      <c r="J17" s="111">
        <v>0</v>
      </c>
      <c r="K17" s="111">
        <v>0.33</v>
      </c>
      <c r="L17" s="111">
        <v>0</v>
      </c>
      <c r="M17" s="111">
        <v>0.5</v>
      </c>
      <c r="N17" s="111">
        <v>0.5</v>
      </c>
      <c r="O17" s="121">
        <v>0</v>
      </c>
      <c r="P17" s="352">
        <f t="shared" si="3"/>
        <v>0.26142857142857145</v>
      </c>
      <c r="Q17" s="343">
        <v>1</v>
      </c>
      <c r="R17" s="111">
        <v>1</v>
      </c>
      <c r="S17" s="121">
        <v>0.6</v>
      </c>
      <c r="T17" s="121"/>
      <c r="U17" s="353">
        <f t="shared" si="1"/>
        <v>0.65</v>
      </c>
      <c r="V17" s="350">
        <v>0.64</v>
      </c>
      <c r="W17" s="114" t="s">
        <v>67</v>
      </c>
      <c r="X17" s="135">
        <v>38</v>
      </c>
    </row>
    <row r="18" spans="2:29" ht="15.5">
      <c r="B18" s="132">
        <v>45798</v>
      </c>
      <c r="C18" s="109" t="s">
        <v>79</v>
      </c>
      <c r="D18" s="127">
        <v>1.89</v>
      </c>
      <c r="E18" s="111">
        <v>0.75</v>
      </c>
      <c r="F18" s="121"/>
      <c r="G18" s="121">
        <v>1</v>
      </c>
      <c r="H18" s="352">
        <f t="shared" si="0"/>
        <v>0.875</v>
      </c>
      <c r="I18" s="343">
        <v>0.5</v>
      </c>
      <c r="J18" s="111">
        <v>0</v>
      </c>
      <c r="K18" s="111">
        <v>0</v>
      </c>
      <c r="L18" s="111">
        <v>0</v>
      </c>
      <c r="M18" s="111">
        <v>1</v>
      </c>
      <c r="N18" s="111">
        <v>0.67</v>
      </c>
      <c r="O18" s="121">
        <v>0</v>
      </c>
      <c r="P18" s="352">
        <f t="shared" si="3"/>
        <v>0.31</v>
      </c>
      <c r="Q18" s="343">
        <v>0</v>
      </c>
      <c r="R18" s="111">
        <v>1</v>
      </c>
      <c r="S18" s="121">
        <v>0.5</v>
      </c>
      <c r="T18" s="121"/>
      <c r="U18" s="353">
        <f t="shared" si="1"/>
        <v>0.375</v>
      </c>
      <c r="V18" s="350" cm="1">
        <f t="array" ref="V18">SUM(E18:T18/7)</f>
        <v>0.94357142857142851</v>
      </c>
      <c r="W18" s="114" t="s">
        <v>60</v>
      </c>
      <c r="X18" s="134">
        <v>37</v>
      </c>
    </row>
    <row r="19" spans="2:29" ht="20.149999999999999" customHeight="1">
      <c r="B19" s="132">
        <v>45804</v>
      </c>
      <c r="C19" s="109" t="s">
        <v>61</v>
      </c>
      <c r="D19" s="127">
        <v>2</v>
      </c>
      <c r="E19" s="111">
        <v>0.7</v>
      </c>
      <c r="F19" s="121"/>
      <c r="G19" s="121">
        <v>0.75</v>
      </c>
      <c r="H19" s="352">
        <f t="shared" si="0"/>
        <v>0.72499999999999998</v>
      </c>
      <c r="I19" s="343">
        <v>1</v>
      </c>
      <c r="J19" s="111">
        <v>1</v>
      </c>
      <c r="K19" s="111">
        <v>1</v>
      </c>
      <c r="L19" s="111">
        <v>0</v>
      </c>
      <c r="M19" s="111">
        <v>1</v>
      </c>
      <c r="N19" s="111">
        <v>0.5</v>
      </c>
      <c r="O19" s="121">
        <v>1</v>
      </c>
      <c r="P19" s="352">
        <f>SUM(I19:O19)/6</f>
        <v>0.91666666666666663</v>
      </c>
      <c r="Q19" s="343">
        <v>1</v>
      </c>
      <c r="R19" s="111">
        <v>0</v>
      </c>
      <c r="S19" s="121">
        <v>0.67</v>
      </c>
      <c r="T19" s="121">
        <v>1</v>
      </c>
      <c r="U19" s="353">
        <f>SUM(Q19:T19)/3</f>
        <v>0.89</v>
      </c>
      <c r="V19" s="350">
        <f>SUM(H19+P19+U19)/3</f>
        <v>0.84388888888888891</v>
      </c>
      <c r="W19" s="114" t="s">
        <v>60</v>
      </c>
      <c r="X19" s="134">
        <v>39</v>
      </c>
    </row>
    <row r="20" spans="2:29" ht="20.149999999999999" customHeight="1">
      <c r="B20" s="136">
        <v>45813</v>
      </c>
      <c r="C20" s="109" t="s">
        <v>58</v>
      </c>
      <c r="D20" s="127">
        <v>2</v>
      </c>
      <c r="E20" s="111">
        <v>0.5</v>
      </c>
      <c r="F20" s="121"/>
      <c r="G20" s="121">
        <v>0.67</v>
      </c>
      <c r="H20" s="352">
        <f t="shared" si="0"/>
        <v>0.58499999999999996</v>
      </c>
      <c r="I20" s="343">
        <v>0.4</v>
      </c>
      <c r="J20" s="111">
        <v>0.5</v>
      </c>
      <c r="K20" s="111">
        <v>0</v>
      </c>
      <c r="L20" s="111">
        <v>0</v>
      </c>
      <c r="M20" s="111">
        <v>0.5</v>
      </c>
      <c r="N20" s="111">
        <v>0</v>
      </c>
      <c r="O20" s="121">
        <v>0</v>
      </c>
      <c r="P20" s="352">
        <f t="shared" si="3"/>
        <v>0.19999999999999998</v>
      </c>
      <c r="Q20" s="343">
        <v>0.5</v>
      </c>
      <c r="R20" s="111">
        <v>0</v>
      </c>
      <c r="S20" s="121">
        <v>0.5</v>
      </c>
      <c r="T20" s="121"/>
      <c r="U20" s="353">
        <f t="shared" si="1"/>
        <v>0.25</v>
      </c>
      <c r="V20" s="351">
        <f>SUM(E20:T20)/7</f>
        <v>0.62214285714285722</v>
      </c>
      <c r="W20" s="114" t="s">
        <v>70</v>
      </c>
      <c r="X20" s="131">
        <v>42</v>
      </c>
    </row>
    <row r="21" spans="2:29" ht="23.15" customHeight="1">
      <c r="B21" s="137">
        <v>45824</v>
      </c>
      <c r="C21" s="109" t="s">
        <v>80</v>
      </c>
      <c r="D21" s="127">
        <v>1.78</v>
      </c>
      <c r="E21" s="111">
        <v>0.57999999999999996</v>
      </c>
      <c r="F21" s="121"/>
      <c r="G21" s="121">
        <v>1</v>
      </c>
      <c r="H21" s="352">
        <f t="shared" si="0"/>
        <v>0.79</v>
      </c>
      <c r="I21" s="343">
        <v>0</v>
      </c>
      <c r="J21" s="111">
        <v>0</v>
      </c>
      <c r="K21" s="111">
        <v>0.5</v>
      </c>
      <c r="L21" s="111">
        <v>0.5</v>
      </c>
      <c r="M21" s="111">
        <v>1</v>
      </c>
      <c r="N21" s="111">
        <v>0.5</v>
      </c>
      <c r="O21" s="121">
        <v>0.5</v>
      </c>
      <c r="P21" s="352">
        <f t="shared" si="3"/>
        <v>0.42857142857142855</v>
      </c>
      <c r="Q21" s="343">
        <v>1</v>
      </c>
      <c r="R21" s="111">
        <v>0.33</v>
      </c>
      <c r="S21" s="121">
        <v>0.67</v>
      </c>
      <c r="T21" s="121">
        <v>0.67</v>
      </c>
      <c r="U21" s="353">
        <f t="shared" si="1"/>
        <v>0.66749999999999998</v>
      </c>
      <c r="V21" s="351">
        <f>SUM(E21:T21)/11</f>
        <v>0.76987012987012993</v>
      </c>
      <c r="W21" s="114" t="s">
        <v>60</v>
      </c>
      <c r="X21" s="131">
        <v>39</v>
      </c>
    </row>
    <row r="22" spans="2:29" ht="24" customHeight="1">
      <c r="B22" s="138">
        <v>45831</v>
      </c>
      <c r="C22" s="109" t="s">
        <v>71</v>
      </c>
      <c r="D22" s="127">
        <v>1.78</v>
      </c>
      <c r="E22" s="111">
        <v>0.57999999999999996</v>
      </c>
      <c r="F22" s="121"/>
      <c r="G22" s="121">
        <v>0.45</v>
      </c>
      <c r="H22" s="352">
        <f t="shared" si="0"/>
        <v>0.51500000000000001</v>
      </c>
      <c r="I22" s="343"/>
      <c r="J22" s="111">
        <v>0</v>
      </c>
      <c r="K22" s="111">
        <v>0.5</v>
      </c>
      <c r="L22" s="111">
        <v>0.5</v>
      </c>
      <c r="M22" s="111">
        <v>0.5</v>
      </c>
      <c r="N22" s="111">
        <v>0.5</v>
      </c>
      <c r="O22" s="121">
        <v>0.5</v>
      </c>
      <c r="P22" s="352">
        <f t="shared" si="3"/>
        <v>0.35714285714285715</v>
      </c>
      <c r="Q22" s="343">
        <v>1</v>
      </c>
      <c r="R22" s="111">
        <v>0.33</v>
      </c>
      <c r="S22" s="121">
        <v>0.67</v>
      </c>
      <c r="T22" s="121">
        <v>0.67</v>
      </c>
      <c r="U22" s="353">
        <f t="shared" si="1"/>
        <v>0.66749999999999998</v>
      </c>
      <c r="V22" s="351">
        <f>SUM(E22:T22)/11</f>
        <v>0.64292207792207789</v>
      </c>
      <c r="W22" s="114" t="s">
        <v>77</v>
      </c>
      <c r="X22" s="131">
        <v>42</v>
      </c>
    </row>
    <row r="23" spans="2:29" ht="25" customHeight="1">
      <c r="B23" s="137">
        <v>45838</v>
      </c>
      <c r="C23" s="109" t="s">
        <v>101</v>
      </c>
      <c r="D23" s="127">
        <v>1.89</v>
      </c>
      <c r="E23" s="111">
        <v>0.9</v>
      </c>
      <c r="F23" s="121"/>
      <c r="G23" s="121">
        <v>0.71</v>
      </c>
      <c r="H23" s="352">
        <f t="shared" si="0"/>
        <v>0.80499999999999994</v>
      </c>
      <c r="I23" s="343">
        <v>0.71</v>
      </c>
      <c r="J23" s="111">
        <v>0</v>
      </c>
      <c r="K23" s="111">
        <v>0</v>
      </c>
      <c r="L23" s="111">
        <v>0</v>
      </c>
      <c r="M23" s="111">
        <v>0.71</v>
      </c>
      <c r="N23" s="111">
        <v>0.71</v>
      </c>
      <c r="O23" s="121">
        <v>0.83</v>
      </c>
      <c r="P23" s="352">
        <f t="shared" si="3"/>
        <v>0.42285714285714288</v>
      </c>
      <c r="Q23" s="343">
        <v>1</v>
      </c>
      <c r="R23" s="111">
        <v>0.71</v>
      </c>
      <c r="S23" s="121">
        <v>0.71</v>
      </c>
      <c r="T23" s="121"/>
      <c r="U23" s="353">
        <f t="shared" si="1"/>
        <v>0.60499999999999998</v>
      </c>
      <c r="V23" s="351">
        <f>SUM(E23:T23)/9</f>
        <v>0.91309523809523796</v>
      </c>
      <c r="W23" s="114" t="s">
        <v>82</v>
      </c>
      <c r="X23" s="131">
        <v>36</v>
      </c>
      <c r="AC23" s="20"/>
    </row>
    <row r="24" spans="2:29" ht="23.15" customHeight="1">
      <c r="B24" s="116">
        <v>45845</v>
      </c>
      <c r="C24" s="109" t="s">
        <v>102</v>
      </c>
      <c r="D24" s="127">
        <v>1.89</v>
      </c>
      <c r="E24" s="111">
        <v>0.64</v>
      </c>
      <c r="F24" s="121"/>
      <c r="G24" s="121">
        <v>0.5</v>
      </c>
      <c r="H24" s="352">
        <f t="shared" si="0"/>
        <v>0.57000000000000006</v>
      </c>
      <c r="I24" s="343">
        <v>0.5</v>
      </c>
      <c r="J24" s="111">
        <v>0.6</v>
      </c>
      <c r="K24" s="111">
        <v>0.5</v>
      </c>
      <c r="L24" s="111">
        <v>0</v>
      </c>
      <c r="M24" s="111">
        <v>0.5</v>
      </c>
      <c r="N24" s="111">
        <v>0</v>
      </c>
      <c r="O24" s="121">
        <v>0.6</v>
      </c>
      <c r="P24" s="352">
        <f t="shared" si="3"/>
        <v>0.38571428571428573</v>
      </c>
      <c r="Q24" s="343">
        <v>0.5</v>
      </c>
      <c r="R24" s="111">
        <v>0</v>
      </c>
      <c r="S24" s="121">
        <v>0.53</v>
      </c>
      <c r="T24" s="121"/>
      <c r="U24" s="353">
        <f t="shared" si="1"/>
        <v>0.25750000000000001</v>
      </c>
      <c r="V24" s="351">
        <f>SUM(E24:T24)/11</f>
        <v>0.52961038961038964</v>
      </c>
      <c r="W24" s="114" t="s">
        <v>67</v>
      </c>
      <c r="X24" s="131">
        <v>40</v>
      </c>
    </row>
    <row r="25" spans="2:29" ht="23.5" customHeight="1">
      <c r="B25" s="116">
        <v>45852</v>
      </c>
      <c r="C25" s="109" t="s">
        <v>61</v>
      </c>
      <c r="D25" s="127">
        <v>1.78</v>
      </c>
      <c r="E25" s="111">
        <v>0.7</v>
      </c>
      <c r="F25" s="121"/>
      <c r="G25" s="121">
        <v>0.67</v>
      </c>
      <c r="H25" s="352">
        <f t="shared" si="0"/>
        <v>0.68500000000000005</v>
      </c>
      <c r="I25" s="343">
        <v>0.5</v>
      </c>
      <c r="J25" s="111">
        <v>1</v>
      </c>
      <c r="K25" s="111">
        <v>0</v>
      </c>
      <c r="L25" s="111">
        <v>0.5</v>
      </c>
      <c r="M25" s="111">
        <v>0.5</v>
      </c>
      <c r="N25" s="111">
        <v>0</v>
      </c>
      <c r="O25" s="121">
        <v>0</v>
      </c>
      <c r="P25" s="352">
        <f t="shared" si="3"/>
        <v>0.35714285714285715</v>
      </c>
      <c r="Q25" s="343">
        <v>1</v>
      </c>
      <c r="R25" s="111">
        <v>0.5</v>
      </c>
      <c r="S25" s="121">
        <v>0.67</v>
      </c>
      <c r="T25" s="121"/>
      <c r="U25" s="353">
        <f t="shared" si="1"/>
        <v>0.54249999999999998</v>
      </c>
      <c r="V25" s="351">
        <f>SUM(E25:T25)/11</f>
        <v>0.64383116883116875</v>
      </c>
      <c r="W25" s="114" t="s">
        <v>67</v>
      </c>
      <c r="X25" s="131">
        <v>38</v>
      </c>
    </row>
    <row r="26" spans="2:29" ht="26.15" customHeight="1">
      <c r="B26" s="116">
        <v>45859</v>
      </c>
      <c r="C26" s="109" t="s">
        <v>61</v>
      </c>
      <c r="D26" s="127">
        <v>1.89</v>
      </c>
      <c r="E26" s="111">
        <v>0.6</v>
      </c>
      <c r="F26" s="121"/>
      <c r="G26" s="121">
        <v>0.33</v>
      </c>
      <c r="H26" s="352">
        <f t="shared" si="0"/>
        <v>0.46499999999999997</v>
      </c>
      <c r="I26" s="343">
        <v>0.24</v>
      </c>
      <c r="J26" s="111">
        <v>0</v>
      </c>
      <c r="K26" s="111">
        <v>0</v>
      </c>
      <c r="L26" s="111">
        <v>1</v>
      </c>
      <c r="M26" s="111">
        <v>0.5</v>
      </c>
      <c r="N26" s="111">
        <v>0</v>
      </c>
      <c r="O26" s="121">
        <v>0.5</v>
      </c>
      <c r="P26" s="352">
        <f t="shared" si="3"/>
        <v>0.32</v>
      </c>
      <c r="Q26" s="343">
        <v>0.5</v>
      </c>
      <c r="R26" s="111">
        <v>0.56999999999999995</v>
      </c>
      <c r="S26" s="121">
        <v>0.6</v>
      </c>
      <c r="T26" s="121"/>
      <c r="U26" s="353">
        <f t="shared" si="1"/>
        <v>0.41749999999999998</v>
      </c>
      <c r="V26" s="348">
        <v>0.53700000000000003</v>
      </c>
      <c r="W26" s="114" t="s">
        <v>64</v>
      </c>
      <c r="X26" s="131">
        <v>40</v>
      </c>
    </row>
    <row r="27" spans="2:29" ht="23.15" customHeight="1">
      <c r="B27" s="337">
        <v>45880</v>
      </c>
      <c r="C27" s="109" t="s">
        <v>61</v>
      </c>
      <c r="D27" s="127">
        <v>1.56</v>
      </c>
      <c r="E27" s="111">
        <v>0.67</v>
      </c>
      <c r="F27" s="121"/>
      <c r="G27" s="121">
        <v>0.56999999999999995</v>
      </c>
      <c r="H27" s="352">
        <f t="shared" si="0"/>
        <v>0.62</v>
      </c>
      <c r="I27" s="343"/>
      <c r="J27" s="111">
        <v>0</v>
      </c>
      <c r="K27" s="111">
        <v>0.5</v>
      </c>
      <c r="L27" s="111">
        <v>0</v>
      </c>
      <c r="M27" s="111">
        <v>0.44</v>
      </c>
      <c r="N27" s="111">
        <v>0.44</v>
      </c>
      <c r="O27" s="121">
        <v>0</v>
      </c>
      <c r="P27" s="352">
        <f t="shared" si="3"/>
        <v>0.19714285714285712</v>
      </c>
      <c r="Q27" s="343">
        <v>0.4</v>
      </c>
      <c r="R27" s="111">
        <v>0.4</v>
      </c>
      <c r="S27" s="121">
        <v>0.56999999999999995</v>
      </c>
      <c r="T27" s="121"/>
      <c r="U27" s="353">
        <f t="shared" si="1"/>
        <v>0.34250000000000003</v>
      </c>
      <c r="V27" s="348">
        <f>SUM(E27:T27)/8</f>
        <v>0.60089285714285712</v>
      </c>
      <c r="W27" s="114" t="s">
        <v>70</v>
      </c>
      <c r="X27" s="131">
        <v>41</v>
      </c>
    </row>
    <row r="28" spans="2:29" ht="20.149999999999999" customHeight="1">
      <c r="B28" s="221">
        <v>45887</v>
      </c>
      <c r="C28" s="109" t="s">
        <v>58</v>
      </c>
      <c r="D28" s="127">
        <v>2</v>
      </c>
      <c r="E28" s="111">
        <v>0.8</v>
      </c>
      <c r="F28" s="121"/>
      <c r="G28" s="121">
        <v>0.67</v>
      </c>
      <c r="H28" s="352">
        <f t="shared" si="0"/>
        <v>0.7350000000000001</v>
      </c>
      <c r="I28" s="343"/>
      <c r="J28" s="111"/>
      <c r="K28" s="111"/>
      <c r="L28" s="111">
        <v>0.42</v>
      </c>
      <c r="M28" s="111">
        <v>0.5</v>
      </c>
      <c r="N28" s="111">
        <v>0.42</v>
      </c>
      <c r="O28" s="121"/>
      <c r="P28" s="352">
        <f t="shared" si="3"/>
        <v>0.19142857142857142</v>
      </c>
      <c r="Q28" s="343">
        <v>1</v>
      </c>
      <c r="R28" s="111"/>
      <c r="S28" s="121">
        <v>0.5</v>
      </c>
      <c r="T28" s="121"/>
      <c r="U28" s="353">
        <f t="shared" si="1"/>
        <v>0.375</v>
      </c>
      <c r="V28" s="351">
        <f>SUM(E28:T28)/6</f>
        <v>0.8727380952380952</v>
      </c>
      <c r="W28" s="114" t="s">
        <v>67</v>
      </c>
      <c r="X28" s="131">
        <v>39</v>
      </c>
    </row>
    <row r="29" spans="2:29" ht="23.15" customHeight="1">
      <c r="B29" s="249">
        <v>45901</v>
      </c>
      <c r="C29" s="109" t="s">
        <v>117</v>
      </c>
      <c r="D29" s="127">
        <v>2</v>
      </c>
      <c r="E29" s="111">
        <v>0.52</v>
      </c>
      <c r="F29" s="121"/>
      <c r="G29" s="121">
        <v>0.75</v>
      </c>
      <c r="H29" s="352">
        <f t="shared" si="0"/>
        <v>0.63500000000000001</v>
      </c>
      <c r="I29" s="343">
        <v>0.4</v>
      </c>
      <c r="J29" s="111">
        <v>0</v>
      </c>
      <c r="K29" s="111">
        <v>0.4</v>
      </c>
      <c r="L29" s="111">
        <v>0.44</v>
      </c>
      <c r="M29" s="111">
        <v>0.5</v>
      </c>
      <c r="N29" s="111">
        <v>0.4</v>
      </c>
      <c r="O29" s="121">
        <v>0.4</v>
      </c>
      <c r="P29" s="352">
        <f t="shared" si="3"/>
        <v>0.36285714285714288</v>
      </c>
      <c r="Q29" s="343">
        <v>0.67</v>
      </c>
      <c r="R29" s="111">
        <v>0.5</v>
      </c>
      <c r="S29" s="111">
        <v>0.5</v>
      </c>
      <c r="T29" s="121">
        <v>0.55000000000000004</v>
      </c>
      <c r="U29" s="353">
        <f t="shared" si="1"/>
        <v>0.55499999999999994</v>
      </c>
      <c r="V29" s="348">
        <f>SUM(E29:T29)/12</f>
        <v>0.58565476190476196</v>
      </c>
      <c r="W29" s="114" t="s">
        <v>70</v>
      </c>
      <c r="X29" s="131">
        <v>44</v>
      </c>
    </row>
    <row r="30" spans="2:29" ht="20.5" customHeight="1">
      <c r="B30" s="249">
        <v>45908</v>
      </c>
      <c r="C30" s="109" t="s">
        <v>130</v>
      </c>
      <c r="D30" s="127">
        <v>1.89</v>
      </c>
      <c r="E30" s="111">
        <v>0.74</v>
      </c>
      <c r="F30" s="121"/>
      <c r="G30" s="121">
        <v>0.67</v>
      </c>
      <c r="H30" s="352">
        <f t="shared" si="0"/>
        <v>0.70500000000000007</v>
      </c>
      <c r="I30" s="343">
        <v>0.56999999999999995</v>
      </c>
      <c r="J30" s="111">
        <v>0.5</v>
      </c>
      <c r="K30" s="111">
        <v>0.56999999999999995</v>
      </c>
      <c r="L30" s="111">
        <v>0.67</v>
      </c>
      <c r="M30" s="111"/>
      <c r="N30" s="111"/>
      <c r="O30" s="121"/>
      <c r="P30" s="352">
        <f t="shared" si="3"/>
        <v>0.32999999999999996</v>
      </c>
      <c r="Q30" s="343">
        <v>1</v>
      </c>
      <c r="R30" s="111">
        <v>0.5</v>
      </c>
      <c r="S30" s="121">
        <v>0.47</v>
      </c>
      <c r="T30" s="121">
        <v>0.5</v>
      </c>
      <c r="U30" s="353">
        <f t="shared" si="1"/>
        <v>0.61749999999999994</v>
      </c>
      <c r="V30" s="348">
        <f>SUM(E30:T30)/11</f>
        <v>0.65681818181818175</v>
      </c>
      <c r="W30" s="114" t="s">
        <v>67</v>
      </c>
      <c r="X30" s="131">
        <v>40</v>
      </c>
    </row>
    <row r="31" spans="2:29" ht="20.5" customHeight="1">
      <c r="B31" s="313">
        <v>45915</v>
      </c>
      <c r="C31" s="109" t="s">
        <v>143</v>
      </c>
      <c r="D31" s="127">
        <v>1.67</v>
      </c>
      <c r="E31" s="111">
        <v>0.78</v>
      </c>
      <c r="F31" s="121"/>
      <c r="G31" s="121">
        <v>1</v>
      </c>
      <c r="H31" s="352">
        <f t="shared" si="0"/>
        <v>0.89</v>
      </c>
      <c r="I31" s="343">
        <v>0.67</v>
      </c>
      <c r="J31" s="111">
        <v>0.67</v>
      </c>
      <c r="K31" s="111">
        <v>1</v>
      </c>
      <c r="L31" s="111">
        <v>0.5</v>
      </c>
      <c r="M31" s="111"/>
      <c r="N31" s="111">
        <v>0.67</v>
      </c>
      <c r="O31" s="121">
        <v>0.5</v>
      </c>
      <c r="P31" s="352">
        <f t="shared" si="3"/>
        <v>0.57285714285714284</v>
      </c>
      <c r="Q31" s="343">
        <v>0.28999999999999998</v>
      </c>
      <c r="R31" s="111">
        <v>0.44</v>
      </c>
      <c r="S31" s="121">
        <v>0.5</v>
      </c>
      <c r="T31" s="121">
        <v>1</v>
      </c>
      <c r="U31" s="353">
        <f t="shared" si="1"/>
        <v>0.5575</v>
      </c>
      <c r="V31" s="351">
        <f t="shared" ref="V31:V33" si="5">SUM(H31+P31+U31)/3</f>
        <v>0.67345238095238091</v>
      </c>
      <c r="W31" s="114" t="s">
        <v>60</v>
      </c>
      <c r="X31" s="131">
        <v>38</v>
      </c>
    </row>
    <row r="32" spans="2:29" ht="20.5" customHeight="1">
      <c r="B32" s="313">
        <v>45922</v>
      </c>
      <c r="C32" s="109" t="s">
        <v>151</v>
      </c>
      <c r="D32" s="127">
        <v>2</v>
      </c>
      <c r="E32" s="111">
        <v>0.7</v>
      </c>
      <c r="F32" s="121"/>
      <c r="G32" s="121">
        <v>0</v>
      </c>
      <c r="H32" s="352">
        <f>SUM(E32:G32)/1</f>
        <v>0.7</v>
      </c>
      <c r="I32" s="343">
        <v>0.75</v>
      </c>
      <c r="J32" s="111">
        <v>0</v>
      </c>
      <c r="K32" s="111">
        <v>0.67</v>
      </c>
      <c r="L32" s="111">
        <v>0</v>
      </c>
      <c r="M32" s="111">
        <v>1</v>
      </c>
      <c r="N32" s="111"/>
      <c r="O32" s="121"/>
      <c r="P32" s="352">
        <f>SUM(I32:O32)/3</f>
        <v>0.80666666666666664</v>
      </c>
      <c r="Q32" s="343">
        <v>0.59</v>
      </c>
      <c r="R32" s="111">
        <v>0</v>
      </c>
      <c r="S32" s="121">
        <v>1</v>
      </c>
      <c r="T32" s="121">
        <v>0</v>
      </c>
      <c r="U32" s="353">
        <f>SUM(Q32:T32)/2</f>
        <v>0.79499999999999993</v>
      </c>
      <c r="V32" s="351">
        <f t="shared" si="5"/>
        <v>0.76722222222222225</v>
      </c>
      <c r="W32" s="114" t="s">
        <v>60</v>
      </c>
      <c r="X32" s="131">
        <v>39</v>
      </c>
    </row>
    <row r="33" spans="2:26" ht="22" customHeight="1">
      <c r="B33" s="137">
        <v>45943</v>
      </c>
      <c r="C33" s="109" t="s">
        <v>179</v>
      </c>
      <c r="D33" s="127">
        <v>1.67</v>
      </c>
      <c r="E33" s="111">
        <v>0.93</v>
      </c>
      <c r="F33" s="121">
        <v>0.67</v>
      </c>
      <c r="G33" s="121">
        <v>0.67</v>
      </c>
      <c r="H33" s="352">
        <f>SUM(E33:G33)/4</f>
        <v>0.5675</v>
      </c>
      <c r="I33" s="343">
        <v>1</v>
      </c>
      <c r="J33" s="111">
        <v>0.5</v>
      </c>
      <c r="K33" s="111">
        <v>0</v>
      </c>
      <c r="L33" s="111">
        <v>1</v>
      </c>
      <c r="M33" s="111">
        <v>0</v>
      </c>
      <c r="N33" s="111">
        <v>0.5</v>
      </c>
      <c r="O33" s="121"/>
      <c r="P33" s="352">
        <f>SUM(I33:O33)/4</f>
        <v>0.75</v>
      </c>
      <c r="Q33" s="343">
        <v>0.56999999999999995</v>
      </c>
      <c r="R33" s="111">
        <v>0.55000000000000004</v>
      </c>
      <c r="S33" s="121">
        <v>0.6</v>
      </c>
      <c r="T33" s="121"/>
      <c r="U33" s="353">
        <f>SUM(Q33:T33)/3</f>
        <v>0.57333333333333336</v>
      </c>
      <c r="V33" s="351">
        <f t="shared" si="5"/>
        <v>0.63027777777777771</v>
      </c>
      <c r="W33" s="114"/>
      <c r="X33" s="131"/>
    </row>
    <row r="34" spans="2:26" ht="22" customHeight="1">
      <c r="B34" s="137">
        <v>45944</v>
      </c>
      <c r="C34" s="109" t="s">
        <v>61</v>
      </c>
      <c r="D34" s="127">
        <v>1.78</v>
      </c>
      <c r="E34" s="111">
        <v>0.67</v>
      </c>
      <c r="F34" s="121">
        <v>1</v>
      </c>
      <c r="G34" s="121"/>
      <c r="H34" s="352">
        <f>SUM(E34:G34)/2</f>
        <v>0.83499999999999996</v>
      </c>
      <c r="I34" s="343">
        <v>0.67</v>
      </c>
      <c r="J34" s="111">
        <v>0.8</v>
      </c>
      <c r="K34" s="111">
        <v>1</v>
      </c>
      <c r="L34" s="111">
        <v>0</v>
      </c>
      <c r="M34" s="111">
        <v>0</v>
      </c>
      <c r="N34" s="111">
        <v>0</v>
      </c>
      <c r="O34" s="121">
        <v>0</v>
      </c>
      <c r="P34" s="352">
        <f>SUM(I34:O34)/3</f>
        <v>0.82333333333333336</v>
      </c>
      <c r="Q34" s="343">
        <v>0.5</v>
      </c>
      <c r="R34" s="111">
        <v>0</v>
      </c>
      <c r="S34" s="121">
        <v>0</v>
      </c>
      <c r="T34" s="121">
        <v>0</v>
      </c>
      <c r="U34" s="353">
        <f>SUM(Q34:T34)/1</f>
        <v>0.5</v>
      </c>
      <c r="V34" s="351">
        <f>SUM(H34+P34+U34)/3</f>
        <v>0.71944444444444444</v>
      </c>
      <c r="W34" s="114" t="s">
        <v>177</v>
      </c>
      <c r="X34" s="131">
        <v>34</v>
      </c>
    </row>
    <row r="35" spans="2:26" ht="24" customHeight="1" thickBot="1">
      <c r="B35" s="420">
        <v>45957</v>
      </c>
      <c r="C35" s="109" t="s">
        <v>71</v>
      </c>
      <c r="D35" s="421">
        <v>1.78</v>
      </c>
      <c r="E35" s="140">
        <v>0.88</v>
      </c>
      <c r="F35" s="141">
        <v>0.5</v>
      </c>
      <c r="G35" s="141"/>
      <c r="H35" s="352">
        <f>SUM(E35+P35+U35)/3</f>
        <v>0.75222222222222224</v>
      </c>
      <c r="I35" s="345"/>
      <c r="J35" s="140"/>
      <c r="K35" s="140"/>
      <c r="L35" s="140">
        <v>0.5</v>
      </c>
      <c r="M35" s="140"/>
      <c r="N35" s="140">
        <v>1</v>
      </c>
      <c r="O35" s="141">
        <v>0.5</v>
      </c>
      <c r="P35" s="352">
        <f>SUM(I35:O35)/3</f>
        <v>0.66666666666666663</v>
      </c>
      <c r="Q35" s="345">
        <v>0.6</v>
      </c>
      <c r="R35" s="140">
        <v>1</v>
      </c>
      <c r="S35" s="141">
        <v>0.53</v>
      </c>
      <c r="T35" s="141"/>
      <c r="U35" s="353">
        <f>SUM(Q35:T35)/3</f>
        <v>0.71</v>
      </c>
      <c r="V35" s="348">
        <f>SUM(H35+P35+U35)/3</f>
        <v>0.7096296296296295</v>
      </c>
      <c r="W35" s="114" t="s">
        <v>77</v>
      </c>
      <c r="X35" s="131">
        <v>41</v>
      </c>
    </row>
    <row r="36" spans="2:26" ht="22.5" customHeight="1" thickBot="1">
      <c r="B36" s="142"/>
      <c r="C36" s="109"/>
      <c r="D36" s="354"/>
      <c r="E36" s="355" cm="1">
        <f t="array" ref="E36">SUM(E5:E35/31)</f>
        <v>0.70870967741935487</v>
      </c>
      <c r="F36" s="355" cm="1">
        <f t="array" ref="F36">SUM(F5:F35/3)</f>
        <v>0.72333333333333327</v>
      </c>
      <c r="G36" s="355" cm="1">
        <f t="array" ref="G36">SUM(G5:G35/29)</f>
        <v>0.68034482758620685</v>
      </c>
      <c r="H36" s="356">
        <f>SUM(E36:G36)/4</f>
        <v>0.5280969595847238</v>
      </c>
      <c r="I36" s="355" cm="1">
        <f t="array" ref="I36">SUM(I5:I35/22)</f>
        <v>0.60181818181818181</v>
      </c>
      <c r="J36" s="355" cm="1">
        <f t="array" ref="J36">SUM(J5:J35/26)</f>
        <v>0.36807692307692308</v>
      </c>
      <c r="K36" s="355" cm="1">
        <f t="array" ref="K36">SUM(K5:K35/26)</f>
        <v>0.54769230769230759</v>
      </c>
      <c r="L36" s="355" cm="1">
        <f t="array" ref="L36">SUM(L5:L35/26)</f>
        <v>0.51038461538461533</v>
      </c>
      <c r="M36" s="355" cm="1">
        <f t="array" ref="M36">SUM(M5:M35/26)</f>
        <v>0.60730769230769233</v>
      </c>
      <c r="N36" s="355" cm="1">
        <f t="array" ref="N36">SUM(N5:N35/26)</f>
        <v>0.56538461538461537</v>
      </c>
      <c r="O36" s="355" cm="1">
        <f t="array" ref="O36">SUM(O5:O35/26)</f>
        <v>0.37499999999999994</v>
      </c>
      <c r="P36" s="357">
        <f t="shared" si="3"/>
        <v>0.51080919080919074</v>
      </c>
      <c r="Q36" s="355" cm="1">
        <f t="array" ref="Q36">SUM(Q5:Q35/26)</f>
        <v>0.83807692307692316</v>
      </c>
      <c r="R36" s="355" cm="1">
        <f t="array" ref="R36">SUM(R5:R35/26)</f>
        <v>0.54269230769230759</v>
      </c>
      <c r="S36" s="355" cm="1">
        <f t="array" ref="S36">SUM(S5:S35/26)</f>
        <v>0.72653846153846169</v>
      </c>
      <c r="T36" s="355" cm="1">
        <f t="array" ref="T36">SUM(T5:T35/26)</f>
        <v>0.4507692307692307</v>
      </c>
      <c r="U36" s="357">
        <f t="shared" si="1"/>
        <v>0.63951923076923078</v>
      </c>
      <c r="V36" s="358">
        <f>SUM(H36+P36+U36)/3</f>
        <v>0.55947512705438174</v>
      </c>
      <c r="W36" s="253"/>
      <c r="X36" s="254">
        <f>SUM(X5:X34)/22</f>
        <v>42.727272727272727</v>
      </c>
    </row>
    <row r="38" spans="2:26">
      <c r="D38" t="s">
        <v>150</v>
      </c>
    </row>
    <row r="39" spans="2:26" ht="15" thickBot="1">
      <c r="C39" s="143" t="s">
        <v>81</v>
      </c>
    </row>
    <row r="40" spans="2:26" ht="28.5" thickBot="1">
      <c r="B40" s="431" t="s">
        <v>51</v>
      </c>
      <c r="C40" s="102"/>
      <c r="D40" s="103" t="s">
        <v>17</v>
      </c>
      <c r="E40" s="104" t="s">
        <v>3</v>
      </c>
      <c r="F40" s="105" t="s">
        <v>180</v>
      </c>
      <c r="G40" s="105" t="s">
        <v>181</v>
      </c>
      <c r="H40" s="107"/>
      <c r="I40" s="340" t="s">
        <v>5</v>
      </c>
      <c r="J40" s="104" t="s">
        <v>516</v>
      </c>
      <c r="K40" s="104">
        <v>5</v>
      </c>
      <c r="L40" s="104">
        <v>6</v>
      </c>
      <c r="M40" s="104">
        <v>7</v>
      </c>
      <c r="N40" s="104">
        <v>8</v>
      </c>
      <c r="O40" s="105">
        <v>9</v>
      </c>
      <c r="P40" s="107"/>
      <c r="Q40" s="340" t="s">
        <v>12</v>
      </c>
      <c r="R40" s="104" t="s">
        <v>13</v>
      </c>
      <c r="S40" s="105" t="s">
        <v>14</v>
      </c>
      <c r="T40" s="105" t="s">
        <v>52</v>
      </c>
      <c r="U40" s="107"/>
      <c r="V40" s="347" t="s">
        <v>53</v>
      </c>
      <c r="W40" s="106" t="s">
        <v>16</v>
      </c>
      <c r="X40" s="107" t="s">
        <v>200</v>
      </c>
    </row>
    <row r="41" spans="2:26" ht="15.5">
      <c r="B41" s="432">
        <v>45961</v>
      </c>
      <c r="C41" s="488" t="s">
        <v>143</v>
      </c>
      <c r="D41" s="110" t="s">
        <v>59</v>
      </c>
      <c r="E41" s="111">
        <v>0.78</v>
      </c>
      <c r="F41" s="121">
        <v>1</v>
      </c>
      <c r="G41" s="121">
        <v>0.67</v>
      </c>
      <c r="H41" s="453">
        <f>SUM(E41:G41)/4</f>
        <v>0.61250000000000004</v>
      </c>
      <c r="I41" s="363"/>
      <c r="J41" s="364"/>
      <c r="K41" s="364">
        <v>0.5</v>
      </c>
      <c r="L41" s="364">
        <v>0.67</v>
      </c>
      <c r="M41" s="364">
        <v>1</v>
      </c>
      <c r="N41" s="364"/>
      <c r="O41" s="365">
        <v>0.5</v>
      </c>
      <c r="P41" s="352">
        <f>SUM(I41:O41)/4</f>
        <v>0.66749999999999998</v>
      </c>
      <c r="Q41" s="343">
        <v>0.67</v>
      </c>
      <c r="R41" s="111">
        <v>0.5</v>
      </c>
      <c r="S41" s="111">
        <v>0.6</v>
      </c>
      <c r="T41" s="436">
        <v>1</v>
      </c>
      <c r="U41" s="353">
        <f>SUM(Q41:T41)/4</f>
        <v>0.6925</v>
      </c>
      <c r="V41" s="350">
        <f>SUM(H41+P41+U41)/3</f>
        <v>0.65750000000000008</v>
      </c>
      <c r="W41" s="114" t="s">
        <v>64</v>
      </c>
      <c r="X41" s="454">
        <v>0.79669999999999996</v>
      </c>
    </row>
    <row r="42" spans="2:26" ht="16" thickBot="1">
      <c r="B42" s="422">
        <v>45964</v>
      </c>
      <c r="C42" s="488" t="s">
        <v>130</v>
      </c>
      <c r="D42" s="117" t="s">
        <v>69</v>
      </c>
      <c r="E42" s="118">
        <v>0.8</v>
      </c>
      <c r="F42" s="119">
        <v>0.7</v>
      </c>
      <c r="G42" s="119"/>
      <c r="H42" s="352">
        <f>SUM(E42:G42)/2</f>
        <v>0.75</v>
      </c>
      <c r="I42" s="342">
        <v>0.5</v>
      </c>
      <c r="J42" s="118"/>
      <c r="K42" s="118">
        <v>0.56000000000000005</v>
      </c>
      <c r="L42" s="118">
        <v>0.6</v>
      </c>
      <c r="M42" s="118">
        <v>0.53</v>
      </c>
      <c r="N42" s="118"/>
      <c r="O42" s="119"/>
      <c r="P42" s="352">
        <f>SUM(I42:O42)/4</f>
        <v>0.5475000000000001</v>
      </c>
      <c r="Q42" s="342">
        <v>0.45</v>
      </c>
      <c r="R42" s="118">
        <v>0.6</v>
      </c>
      <c r="S42" s="118">
        <v>0.56999999999999995</v>
      </c>
      <c r="T42" s="119"/>
      <c r="U42" s="353">
        <f>SUM(Q42:T42)/3</f>
        <v>0.54</v>
      </c>
      <c r="V42" s="350">
        <f t="shared" ref="V42:V44" si="6">SUM(H42+P42+U42)/3</f>
        <v>0.61250000000000004</v>
      </c>
      <c r="W42" s="120" t="s">
        <v>67</v>
      </c>
      <c r="X42" s="454">
        <v>0.6895</v>
      </c>
    </row>
    <row r="43" spans="2:26" ht="16" thickBot="1">
      <c r="B43" s="422">
        <v>45972</v>
      </c>
      <c r="C43" s="488" t="s">
        <v>61</v>
      </c>
      <c r="D43" s="110" t="s">
        <v>69</v>
      </c>
      <c r="E43" s="111">
        <v>0.77</v>
      </c>
      <c r="F43" s="121">
        <v>0.4</v>
      </c>
      <c r="G43" s="442"/>
      <c r="H43" s="352">
        <f>SUM(E43:G43)/3</f>
        <v>0.38999999999999996</v>
      </c>
      <c r="I43" s="443"/>
      <c r="J43" s="441"/>
      <c r="K43" s="111">
        <v>0.52</v>
      </c>
      <c r="L43" s="111"/>
      <c r="M43" s="111">
        <v>0.59</v>
      </c>
      <c r="N43" s="441"/>
      <c r="O43" s="442"/>
      <c r="P43" s="352">
        <f>SUM(I43:O43)/2</f>
        <v>0.55499999999999994</v>
      </c>
      <c r="Q43" s="343">
        <v>0.78</v>
      </c>
      <c r="R43" s="111"/>
      <c r="S43" s="111">
        <v>0.56000000000000005</v>
      </c>
      <c r="T43" s="121"/>
      <c r="U43" s="353">
        <f>SUM(Q43:T43)/2</f>
        <v>0.67</v>
      </c>
      <c r="V43" s="350">
        <f t="shared" si="6"/>
        <v>0.53833333333333322</v>
      </c>
      <c r="W43" s="114" t="s">
        <v>193</v>
      </c>
      <c r="X43" s="454">
        <v>0.72019999999999995</v>
      </c>
      <c r="Y43" s="451" t="s">
        <v>195</v>
      </c>
      <c r="Z43" s="452"/>
    </row>
    <row r="44" spans="2:26" ht="15.5">
      <c r="B44" s="422" t="s">
        <v>197</v>
      </c>
      <c r="C44" s="488" t="s">
        <v>196</v>
      </c>
      <c r="D44" s="450" t="s">
        <v>65</v>
      </c>
      <c r="E44" s="123">
        <v>0.65</v>
      </c>
      <c r="F44" s="338">
        <v>1</v>
      </c>
      <c r="G44" s="121"/>
      <c r="H44" s="352">
        <f>SUM(E44:G44)/3</f>
        <v>0.54999999999999993</v>
      </c>
      <c r="I44" s="123"/>
      <c r="J44" s="123"/>
      <c r="K44" s="123">
        <v>1</v>
      </c>
      <c r="L44" s="123"/>
      <c r="M44" s="123"/>
      <c r="N44" s="123">
        <v>0.5</v>
      </c>
      <c r="O44" s="338"/>
      <c r="P44" s="352">
        <f>SUM(I44:O44)/2</f>
        <v>0.75</v>
      </c>
      <c r="Q44" s="123">
        <v>0.55000000000000004</v>
      </c>
      <c r="R44" s="123"/>
      <c r="S44" s="123">
        <v>0.6</v>
      </c>
      <c r="T44" s="338"/>
      <c r="U44" s="353">
        <f>SUM(Q44:T44)/2</f>
        <v>0.57499999999999996</v>
      </c>
      <c r="V44" s="350">
        <f t="shared" si="6"/>
        <v>0.62499999999999989</v>
      </c>
      <c r="W44" s="114" t="s">
        <v>67</v>
      </c>
      <c r="X44" s="454">
        <v>0.68230000000000002</v>
      </c>
    </row>
    <row r="45" spans="2:26" ht="15.5">
      <c r="B45" s="422">
        <v>45985</v>
      </c>
      <c r="C45" s="488" t="s">
        <v>117</v>
      </c>
      <c r="D45" s="110" t="s">
        <v>56</v>
      </c>
      <c r="E45" s="124">
        <v>0.82</v>
      </c>
      <c r="F45" s="339">
        <v>0.86</v>
      </c>
      <c r="G45" s="339">
        <v>0.5</v>
      </c>
      <c r="H45" s="352">
        <f>SUM(E45:G45)/3</f>
        <v>0.72666666666666657</v>
      </c>
      <c r="I45" s="344"/>
      <c r="J45" s="124"/>
      <c r="K45" s="124"/>
      <c r="L45" s="124"/>
      <c r="M45" s="124"/>
      <c r="N45" s="124">
        <v>0.5</v>
      </c>
      <c r="O45" s="339"/>
      <c r="P45" s="352">
        <f>SUM(I45:O45)/1</f>
        <v>0.5</v>
      </c>
      <c r="Q45" s="346">
        <v>0.67</v>
      </c>
      <c r="R45" s="124">
        <v>0.67</v>
      </c>
      <c r="S45" s="124">
        <v>1</v>
      </c>
      <c r="T45" s="339">
        <v>1</v>
      </c>
      <c r="U45" s="353">
        <f t="shared" ref="U45:U51" si="7">SUM(Q45:T45)/4</f>
        <v>0.83499999999999996</v>
      </c>
      <c r="V45" s="349" cm="1">
        <f t="array" ref="V45">SUM(E45:T45/10)</f>
        <v>0.72466666666666657</v>
      </c>
      <c r="W45" s="125" t="s">
        <v>193</v>
      </c>
      <c r="X45" s="454">
        <v>0.83730000000000004</v>
      </c>
    </row>
    <row r="46" spans="2:26" ht="15.5">
      <c r="B46" s="422">
        <v>45993</v>
      </c>
      <c r="C46" s="488" t="s">
        <v>198</v>
      </c>
      <c r="D46" s="127">
        <v>1.78</v>
      </c>
      <c r="E46" s="118">
        <v>0.83</v>
      </c>
      <c r="F46" s="119">
        <v>1</v>
      </c>
      <c r="G46" s="119">
        <v>0.5</v>
      </c>
      <c r="H46" s="352">
        <f>SUM(E46:G46)/3</f>
        <v>0.77666666666666673</v>
      </c>
      <c r="I46" s="342">
        <v>0.5</v>
      </c>
      <c r="J46" s="118">
        <v>0.42</v>
      </c>
      <c r="K46" s="118"/>
      <c r="L46" s="118"/>
      <c r="M46" s="118"/>
      <c r="N46" s="118">
        <v>0.71</v>
      </c>
      <c r="O46" s="119"/>
      <c r="P46" s="352">
        <f>SUM(I46:O46)/3</f>
        <v>0.54333333333333333</v>
      </c>
      <c r="Q46" s="342">
        <v>0.67</v>
      </c>
      <c r="R46" s="118">
        <v>0.54</v>
      </c>
      <c r="S46" s="119"/>
      <c r="T46" s="119">
        <v>0.53</v>
      </c>
      <c r="U46" s="353">
        <f>SUM(Q46:T46)/3</f>
        <v>0.57999999999999996</v>
      </c>
      <c r="V46" s="349" cm="1">
        <f t="array" ref="V46">SUM(E46:T46/10)</f>
        <v>0.70200000000000007</v>
      </c>
      <c r="W46" s="114" t="s">
        <v>67</v>
      </c>
      <c r="X46" s="454">
        <v>0.71150000000000002</v>
      </c>
    </row>
    <row r="47" spans="2:26" ht="15.5">
      <c r="B47" s="422">
        <v>45999</v>
      </c>
      <c r="C47" s="488" t="s">
        <v>196</v>
      </c>
      <c r="D47" s="110" t="s">
        <v>199</v>
      </c>
      <c r="E47" s="111">
        <v>0.88</v>
      </c>
      <c r="F47" s="121">
        <v>1</v>
      </c>
      <c r="G47" s="121"/>
      <c r="H47" s="352">
        <f>SUM(E47:G47)/2</f>
        <v>0.94</v>
      </c>
      <c r="I47" s="343">
        <v>1.25</v>
      </c>
      <c r="J47" s="111"/>
      <c r="K47" s="111">
        <v>0.71</v>
      </c>
      <c r="L47" s="111">
        <v>1.25</v>
      </c>
      <c r="M47" s="111"/>
      <c r="N47" s="111">
        <v>0.71</v>
      </c>
      <c r="O47" s="121"/>
      <c r="P47" s="352">
        <f>SUM(I47:O47)/4</f>
        <v>0.98</v>
      </c>
      <c r="Q47" s="343">
        <v>0.71</v>
      </c>
      <c r="R47" s="111"/>
      <c r="S47" s="121">
        <v>0.44</v>
      </c>
      <c r="T47" s="121"/>
      <c r="U47" s="353">
        <f>SUM(Q47:T47)/2</f>
        <v>0.57499999999999996</v>
      </c>
      <c r="V47" s="349" cm="1">
        <f t="array" ref="V47">SUM(E47:T47/10)</f>
        <v>0.8869999999999999</v>
      </c>
      <c r="W47" s="114" t="s">
        <v>60</v>
      </c>
      <c r="X47" s="454">
        <v>0.69579999999999997</v>
      </c>
    </row>
    <row r="48" spans="2:26" ht="15.5">
      <c r="B48" s="425">
        <v>46007</v>
      </c>
      <c r="C48" s="488" t="s">
        <v>102</v>
      </c>
      <c r="D48" s="110" t="s">
        <v>65</v>
      </c>
      <c r="E48" s="111">
        <v>1</v>
      </c>
      <c r="F48" s="121">
        <v>1</v>
      </c>
      <c r="G48" s="121"/>
      <c r="H48" s="352">
        <f>SUM(E48:G48)/2</f>
        <v>1</v>
      </c>
      <c r="I48" s="343"/>
      <c r="J48" s="111"/>
      <c r="K48" s="111">
        <v>0.5</v>
      </c>
      <c r="L48" s="111">
        <v>0.67</v>
      </c>
      <c r="M48" s="112"/>
      <c r="N48" s="111">
        <v>0.67</v>
      </c>
      <c r="O48" s="113"/>
      <c r="P48" s="352">
        <f>SUM(I48:O48)/3</f>
        <v>0.61333333333333329</v>
      </c>
      <c r="Q48" s="460">
        <v>1</v>
      </c>
      <c r="R48" s="461"/>
      <c r="S48" s="436">
        <v>0.5</v>
      </c>
      <c r="T48" s="121"/>
      <c r="U48" s="353">
        <f>SUM(Q48:T48)/2</f>
        <v>0.75</v>
      </c>
      <c r="V48" s="349" cm="1">
        <f t="array" ref="V48">SUM(E48:T48/10)</f>
        <v>0.69533333333333336</v>
      </c>
      <c r="W48" s="114" t="s">
        <v>82</v>
      </c>
      <c r="X48" s="454">
        <v>0.85160000000000002</v>
      </c>
    </row>
    <row r="49" spans="2:25" ht="15.5">
      <c r="B49" s="425">
        <v>46013</v>
      </c>
      <c r="C49" s="492" t="s">
        <v>441</v>
      </c>
      <c r="D49" s="450" t="s">
        <v>69</v>
      </c>
      <c r="E49" s="111">
        <v>0.47</v>
      </c>
      <c r="F49" s="121">
        <v>0.46</v>
      </c>
      <c r="G49" s="121"/>
      <c r="H49" s="352">
        <f>SUM(E49:G49)/2</f>
        <v>0.46499999999999997</v>
      </c>
      <c r="I49" s="343"/>
      <c r="J49" s="111"/>
      <c r="K49" s="111">
        <v>0.67</v>
      </c>
      <c r="L49" s="111">
        <v>0.63</v>
      </c>
      <c r="M49" s="111"/>
      <c r="N49" s="111"/>
      <c r="O49" s="121"/>
      <c r="P49" s="352">
        <f>SUM(I49:O49)/2</f>
        <v>0.65</v>
      </c>
      <c r="Q49" s="343"/>
      <c r="R49" s="461">
        <v>0.4</v>
      </c>
      <c r="S49" s="121">
        <v>0.48</v>
      </c>
      <c r="T49" s="121">
        <v>0.75</v>
      </c>
      <c r="U49" s="353">
        <f>SUM(Q49:T49)/3</f>
        <v>0.54333333333333333</v>
      </c>
      <c r="V49" s="485" cm="1">
        <f t="array" ref="V49">SUM(E49:T49/12)</f>
        <v>0.4145833333333333</v>
      </c>
      <c r="W49" s="114" t="s">
        <v>442</v>
      </c>
      <c r="X49" s="486">
        <v>0.49519999999999997</v>
      </c>
      <c r="Y49" s="487" t="s">
        <v>443</v>
      </c>
    </row>
    <row r="50" spans="2:25" ht="15.5">
      <c r="B50" s="425">
        <v>46020</v>
      </c>
      <c r="C50" s="488" t="s">
        <v>130</v>
      </c>
      <c r="D50" s="110" t="s">
        <v>65</v>
      </c>
      <c r="E50" s="111">
        <v>0.5</v>
      </c>
      <c r="F50" s="121">
        <v>0.63</v>
      </c>
      <c r="G50" s="121">
        <v>0.5</v>
      </c>
      <c r="H50" s="352">
        <f>SUM(E50:G50)/3</f>
        <v>0.54333333333333333</v>
      </c>
      <c r="I50" s="343">
        <v>0.5</v>
      </c>
      <c r="J50" s="111">
        <v>0.5</v>
      </c>
      <c r="K50" s="111"/>
      <c r="L50" s="111"/>
      <c r="M50" s="111">
        <v>0.5</v>
      </c>
      <c r="N50" s="111"/>
      <c r="O50" s="121">
        <v>0.5</v>
      </c>
      <c r="P50" s="352">
        <f>SUM(I50:O50)/4</f>
        <v>0.5</v>
      </c>
      <c r="Q50" s="343">
        <v>0.67</v>
      </c>
      <c r="R50" s="111">
        <v>1</v>
      </c>
      <c r="S50" s="121">
        <v>0.5</v>
      </c>
      <c r="T50" s="121"/>
      <c r="U50" s="353">
        <f>SUM(Q50:T50)/3</f>
        <v>0.72333333333333327</v>
      </c>
      <c r="V50" s="351" cm="1">
        <f t="array" ref="V50">SUM(E50:T50/12)</f>
        <v>0.57027777777777777</v>
      </c>
      <c r="W50" s="114" t="s">
        <v>77</v>
      </c>
      <c r="X50" s="493">
        <v>0.59830000000000005</v>
      </c>
    </row>
    <row r="51" spans="2:25" ht="15.5">
      <c r="B51" s="423">
        <v>46027</v>
      </c>
      <c r="C51" s="488" t="s">
        <v>102</v>
      </c>
      <c r="D51" s="127">
        <v>1.677</v>
      </c>
      <c r="E51" s="111">
        <v>1</v>
      </c>
      <c r="F51" s="121">
        <v>0.61</v>
      </c>
      <c r="G51" s="113"/>
      <c r="H51" s="352">
        <f t="shared" ref="H51:H67" si="8">SUM(E51:G51)/2</f>
        <v>0.80499999999999994</v>
      </c>
      <c r="I51" s="343">
        <v>0.77</v>
      </c>
      <c r="J51" s="111"/>
      <c r="K51" s="111">
        <v>0.86</v>
      </c>
      <c r="L51" s="111">
        <v>0.71</v>
      </c>
      <c r="M51" s="111">
        <v>0.74</v>
      </c>
      <c r="N51" s="111"/>
      <c r="O51" s="121"/>
      <c r="P51" s="352">
        <f t="shared" ref="P51" si="9">SUM(I51:O51)/7</f>
        <v>0.44</v>
      </c>
      <c r="Q51" s="343">
        <v>0.5</v>
      </c>
      <c r="R51" s="111"/>
      <c r="S51" s="121">
        <v>0.89</v>
      </c>
      <c r="T51" s="121"/>
      <c r="U51" s="353">
        <f t="shared" si="7"/>
        <v>0.34750000000000003</v>
      </c>
      <c r="V51" s="350" cm="1">
        <f t="array" ref="V51">SUM(E51:T51/10)</f>
        <v>0.73250000000000004</v>
      </c>
      <c r="W51" s="114" t="s">
        <v>64</v>
      </c>
      <c r="X51" s="493">
        <v>0.81210000000000004</v>
      </c>
    </row>
    <row r="52" spans="2:25" ht="15.5">
      <c r="B52" s="423">
        <v>46034</v>
      </c>
      <c r="C52" s="488" t="s">
        <v>61</v>
      </c>
      <c r="D52" s="127">
        <v>2</v>
      </c>
      <c r="E52" s="364">
        <v>0.88</v>
      </c>
      <c r="F52" s="365">
        <v>0.67</v>
      </c>
      <c r="G52" s="113"/>
      <c r="H52" s="352">
        <f t="shared" si="8"/>
        <v>0.77500000000000002</v>
      </c>
      <c r="I52" s="343"/>
      <c r="J52" s="111">
        <v>1</v>
      </c>
      <c r="K52" s="111">
        <v>0.67</v>
      </c>
      <c r="L52" s="111"/>
      <c r="M52" s="111">
        <v>1</v>
      </c>
      <c r="N52" s="111"/>
      <c r="O52" s="121">
        <v>0.74</v>
      </c>
      <c r="P52" s="352">
        <f>SUM(I52:O52)/4</f>
        <v>0.85250000000000004</v>
      </c>
      <c r="Q52" s="343">
        <v>0.67</v>
      </c>
      <c r="R52" s="111">
        <v>1</v>
      </c>
      <c r="S52" s="121">
        <v>1</v>
      </c>
      <c r="T52" s="121"/>
      <c r="U52" s="353">
        <f>SUM(Q52:T52)/3</f>
        <v>0.89</v>
      </c>
      <c r="V52" s="350" cm="1">
        <f t="array" ref="V52">SUM(E52:T52/10)</f>
        <v>0.92575000000000007</v>
      </c>
      <c r="W52" s="114" t="s">
        <v>82</v>
      </c>
      <c r="X52" s="454">
        <v>0.81969999999999998</v>
      </c>
    </row>
    <row r="53" spans="2:25" ht="15.5">
      <c r="B53" s="423">
        <v>46049</v>
      </c>
      <c r="C53" s="488" t="s">
        <v>198</v>
      </c>
      <c r="D53" s="127">
        <v>1.67</v>
      </c>
      <c r="E53" s="111">
        <v>0.78</v>
      </c>
      <c r="F53" s="121">
        <v>0.73</v>
      </c>
      <c r="G53" s="121"/>
      <c r="H53" s="352">
        <f t="shared" si="8"/>
        <v>0.755</v>
      </c>
      <c r="I53" s="343"/>
      <c r="J53" s="111">
        <v>0.67</v>
      </c>
      <c r="K53" s="111">
        <v>1</v>
      </c>
      <c r="L53" s="111">
        <v>1</v>
      </c>
      <c r="M53" s="111">
        <v>1</v>
      </c>
      <c r="N53" s="111">
        <v>0.67</v>
      </c>
      <c r="O53" s="121">
        <v>0.67</v>
      </c>
      <c r="P53" s="352">
        <f>SUM(I53:O53)/6</f>
        <v>0.83499999999999996</v>
      </c>
      <c r="Q53" s="343">
        <v>1</v>
      </c>
      <c r="R53" s="111">
        <v>0.5</v>
      </c>
      <c r="S53" s="121">
        <v>0.8</v>
      </c>
      <c r="T53" s="121"/>
      <c r="U53" s="353">
        <f>SUM(Q53:T53)/3</f>
        <v>0.76666666666666661</v>
      </c>
      <c r="V53" s="350" cm="1">
        <f t="array" ref="V53">SUM(E53:T53/11)</f>
        <v>0.94636363636363652</v>
      </c>
      <c r="W53" s="114" t="s">
        <v>193</v>
      </c>
      <c r="X53" s="454">
        <v>0.7742</v>
      </c>
    </row>
    <row r="54" spans="2:25" ht="15.5">
      <c r="B54" s="423">
        <v>46055</v>
      </c>
      <c r="C54" s="488" t="s">
        <v>61</v>
      </c>
      <c r="D54" s="127">
        <v>1.89</v>
      </c>
      <c r="E54" s="111">
        <v>0.67</v>
      </c>
      <c r="F54" s="121">
        <v>0.43</v>
      </c>
      <c r="G54" s="121"/>
      <c r="H54" s="352">
        <f t="shared" si="8"/>
        <v>0.55000000000000004</v>
      </c>
      <c r="I54" s="343"/>
      <c r="J54" s="111">
        <v>0.56999999999999995</v>
      </c>
      <c r="K54" s="111"/>
      <c r="L54" s="111"/>
      <c r="M54" s="111"/>
      <c r="N54" s="111">
        <v>0.5</v>
      </c>
      <c r="O54" s="121">
        <v>0.75</v>
      </c>
      <c r="P54" s="352">
        <f>SUM(I54:O54)/3</f>
        <v>0.60666666666666658</v>
      </c>
      <c r="Q54" s="343"/>
      <c r="R54" s="111"/>
      <c r="S54" s="121">
        <v>0.6</v>
      </c>
      <c r="T54" s="121"/>
      <c r="U54" s="353">
        <f>SUM(Q54:T54)/1</f>
        <v>0.6</v>
      </c>
      <c r="V54" s="350" cm="1">
        <f t="array" ref="V54">SUM(E54:T54/6)</f>
        <v>0.7794444444444445</v>
      </c>
      <c r="W54" s="114" t="s">
        <v>60</v>
      </c>
      <c r="X54" s="454">
        <v>0.58550000000000002</v>
      </c>
      <c r="Y54" t="s">
        <v>517</v>
      </c>
    </row>
    <row r="55" spans="2:25" ht="15.5">
      <c r="B55" s="423">
        <v>46063</v>
      </c>
      <c r="C55" s="488" t="s">
        <v>130</v>
      </c>
      <c r="D55" s="127">
        <v>1.78</v>
      </c>
      <c r="E55" s="111">
        <v>0.86</v>
      </c>
      <c r="F55" s="121">
        <v>0.67</v>
      </c>
      <c r="G55" s="121"/>
      <c r="H55" s="352">
        <f t="shared" si="8"/>
        <v>0.76500000000000001</v>
      </c>
      <c r="I55" s="343"/>
      <c r="J55" s="111">
        <v>0.5</v>
      </c>
      <c r="K55" s="111">
        <v>1</v>
      </c>
      <c r="L55" s="111">
        <v>0.67</v>
      </c>
      <c r="M55" s="111">
        <v>0.74</v>
      </c>
      <c r="N55" s="111">
        <v>1</v>
      </c>
      <c r="O55" s="121"/>
      <c r="P55" s="352">
        <f>SUM(I55:O55)/5</f>
        <v>0.78200000000000003</v>
      </c>
      <c r="Q55" s="343">
        <v>0.9</v>
      </c>
      <c r="R55" s="111">
        <v>1</v>
      </c>
      <c r="S55" s="121">
        <v>1</v>
      </c>
      <c r="T55" s="121"/>
      <c r="U55" s="353">
        <f>SUM(Q55:T55)/3</f>
        <v>0.96666666666666667</v>
      </c>
      <c r="V55" s="350">
        <f>SUM(H55+P55+U55)/3</f>
        <v>0.83788888888888902</v>
      </c>
      <c r="W55" s="114" t="s">
        <v>193</v>
      </c>
      <c r="X55" s="519">
        <v>0.86329999999999996</v>
      </c>
      <c r="Y55" t="s">
        <v>523</v>
      </c>
    </row>
    <row r="56" spans="2:25" ht="15.5">
      <c r="B56" s="424">
        <v>46069</v>
      </c>
      <c r="C56" s="488" t="s">
        <v>78</v>
      </c>
      <c r="D56" s="127">
        <v>1.78</v>
      </c>
      <c r="E56" s="111">
        <v>0.8</v>
      </c>
      <c r="F56" s="121">
        <v>0.6</v>
      </c>
      <c r="G56" s="121"/>
      <c r="H56" s="352">
        <f t="shared" si="8"/>
        <v>0.7</v>
      </c>
      <c r="I56" s="343"/>
      <c r="J56" s="111">
        <v>0.67</v>
      </c>
      <c r="K56" s="111">
        <v>0.5</v>
      </c>
      <c r="L56" s="111"/>
      <c r="M56" s="111">
        <v>0.67</v>
      </c>
      <c r="N56" s="111"/>
      <c r="O56" s="121"/>
      <c r="P56" s="352">
        <f t="shared" ref="P56:P67" si="10">SUM(I56:O56)/7</f>
        <v>0.26285714285714284</v>
      </c>
      <c r="Q56" s="343"/>
      <c r="R56" s="111"/>
      <c r="S56" s="121">
        <v>0.78</v>
      </c>
      <c r="T56" s="121"/>
      <c r="U56" s="353">
        <f t="shared" ref="U56:U67" si="11">SUM(Q56:T56)/4</f>
        <v>0.19500000000000001</v>
      </c>
      <c r="V56" s="351">
        <f>SUM(E56:T56)/7</f>
        <v>0.71183673469387743</v>
      </c>
      <c r="W56" s="114" t="s">
        <v>64</v>
      </c>
      <c r="X56" s="519">
        <v>0.75</v>
      </c>
    </row>
    <row r="57" spans="2:25">
      <c r="B57" s="425">
        <v>46076</v>
      </c>
      <c r="C57" s="488" t="s">
        <v>196</v>
      </c>
      <c r="D57" s="127"/>
      <c r="E57" s="111"/>
      <c r="F57" s="121"/>
      <c r="G57" s="121"/>
      <c r="H57" s="352">
        <f t="shared" si="8"/>
        <v>0</v>
      </c>
      <c r="I57" s="343"/>
      <c r="J57" s="111"/>
      <c r="K57" s="111"/>
      <c r="L57" s="111"/>
      <c r="M57" s="111"/>
      <c r="N57" s="111"/>
      <c r="O57" s="121"/>
      <c r="P57" s="352">
        <f t="shared" si="10"/>
        <v>0</v>
      </c>
      <c r="Q57" s="343"/>
      <c r="R57" s="111"/>
      <c r="S57" s="121"/>
      <c r="T57" s="121"/>
      <c r="U57" s="353">
        <f t="shared" si="11"/>
        <v>0</v>
      </c>
      <c r="V57" s="351">
        <f>SUM(E57:T57)/11</f>
        <v>0</v>
      </c>
      <c r="W57" s="114"/>
      <c r="X57" s="131"/>
    </row>
    <row r="58" spans="2:25" ht="15.5">
      <c r="B58" s="426"/>
      <c r="C58" s="109"/>
      <c r="D58" s="127"/>
      <c r="E58" s="111"/>
      <c r="F58" s="121"/>
      <c r="G58" s="121"/>
      <c r="H58" s="352">
        <f t="shared" si="8"/>
        <v>0</v>
      </c>
      <c r="I58" s="343"/>
      <c r="J58" s="111"/>
      <c r="K58" s="111"/>
      <c r="L58" s="111"/>
      <c r="M58" s="111"/>
      <c r="N58" s="111"/>
      <c r="O58" s="121"/>
      <c r="P58" s="352">
        <f t="shared" si="10"/>
        <v>0</v>
      </c>
      <c r="Q58" s="343"/>
      <c r="R58" s="111"/>
      <c r="S58" s="121"/>
      <c r="T58" s="121"/>
      <c r="U58" s="353">
        <f t="shared" si="11"/>
        <v>0</v>
      </c>
      <c r="V58" s="351">
        <f>SUM(E58:T58)/11</f>
        <v>0</v>
      </c>
      <c r="W58" s="114"/>
      <c r="X58" s="131"/>
    </row>
    <row r="59" spans="2:25">
      <c r="B59" s="425"/>
      <c r="C59" s="109"/>
      <c r="D59" s="127"/>
      <c r="E59" s="111"/>
      <c r="F59" s="121"/>
      <c r="G59" s="121"/>
      <c r="H59" s="352">
        <f t="shared" si="8"/>
        <v>0</v>
      </c>
      <c r="I59" s="343"/>
      <c r="J59" s="111"/>
      <c r="K59" s="111"/>
      <c r="L59" s="111"/>
      <c r="M59" s="111"/>
      <c r="N59" s="111"/>
      <c r="O59" s="121"/>
      <c r="P59" s="352">
        <f t="shared" si="10"/>
        <v>0</v>
      </c>
      <c r="Q59" s="343"/>
      <c r="R59" s="111"/>
      <c r="S59" s="121"/>
      <c r="T59" s="121"/>
      <c r="U59" s="353">
        <f t="shared" si="11"/>
        <v>0</v>
      </c>
      <c r="V59" s="351">
        <f>SUM(E59:T59)/9</f>
        <v>0</v>
      </c>
      <c r="W59" s="114"/>
      <c r="X59" s="131"/>
    </row>
    <row r="60" spans="2:25">
      <c r="B60" s="422"/>
      <c r="C60" s="109"/>
      <c r="D60" s="127"/>
      <c r="E60" s="111"/>
      <c r="F60" s="121"/>
      <c r="G60" s="121"/>
      <c r="H60" s="352">
        <f t="shared" si="8"/>
        <v>0</v>
      </c>
      <c r="I60" s="343"/>
      <c r="J60" s="111"/>
      <c r="K60" s="111"/>
      <c r="L60" s="111"/>
      <c r="M60" s="111"/>
      <c r="N60" s="111"/>
      <c r="O60" s="121"/>
      <c r="P60" s="352">
        <f t="shared" si="10"/>
        <v>0</v>
      </c>
      <c r="Q60" s="343"/>
      <c r="R60" s="111"/>
      <c r="S60" s="121"/>
      <c r="T60" s="121"/>
      <c r="U60" s="353">
        <f t="shared" si="11"/>
        <v>0</v>
      </c>
      <c r="V60" s="351">
        <f>SUM(E60:T60)/11</f>
        <v>0</v>
      </c>
      <c r="W60" s="114"/>
      <c r="X60" s="131"/>
    </row>
    <row r="61" spans="2:25">
      <c r="B61" s="422"/>
      <c r="C61" s="109"/>
      <c r="D61" s="127"/>
      <c r="E61" s="111"/>
      <c r="F61" s="121"/>
      <c r="G61" s="121"/>
      <c r="H61" s="352">
        <f t="shared" si="8"/>
        <v>0</v>
      </c>
      <c r="I61" s="343"/>
      <c r="J61" s="111"/>
      <c r="K61" s="111"/>
      <c r="L61" s="111"/>
      <c r="M61" s="111"/>
      <c r="N61" s="111"/>
      <c r="O61" s="121"/>
      <c r="P61" s="352">
        <f t="shared" si="10"/>
        <v>0</v>
      </c>
      <c r="Q61" s="343"/>
      <c r="R61" s="111"/>
      <c r="S61" s="121"/>
      <c r="T61" s="121"/>
      <c r="U61" s="353">
        <f t="shared" si="11"/>
        <v>0</v>
      </c>
      <c r="V61" s="351">
        <f>SUM(E61:T61)/11</f>
        <v>0</v>
      </c>
      <c r="W61" s="114"/>
      <c r="X61" s="131"/>
    </row>
    <row r="62" spans="2:25">
      <c r="B62" s="422"/>
      <c r="C62" s="109"/>
      <c r="D62" s="127"/>
      <c r="E62" s="111"/>
      <c r="F62" s="121"/>
      <c r="G62" s="121"/>
      <c r="H62" s="352">
        <f t="shared" si="8"/>
        <v>0</v>
      </c>
      <c r="I62" s="343"/>
      <c r="J62" s="111"/>
      <c r="K62" s="111"/>
      <c r="L62" s="111"/>
      <c r="M62" s="111"/>
      <c r="N62" s="111"/>
      <c r="O62" s="121"/>
      <c r="P62" s="352">
        <f t="shared" si="10"/>
        <v>0</v>
      </c>
      <c r="Q62" s="343"/>
      <c r="R62" s="111"/>
      <c r="S62" s="121"/>
      <c r="T62" s="121"/>
      <c r="U62" s="353">
        <f t="shared" si="11"/>
        <v>0</v>
      </c>
      <c r="V62" s="348">
        <v>0</v>
      </c>
      <c r="W62" s="114"/>
      <c r="X62" s="131"/>
    </row>
    <row r="63" spans="2:25">
      <c r="B63" s="427"/>
      <c r="C63" s="109"/>
      <c r="D63" s="127"/>
      <c r="E63" s="111"/>
      <c r="F63" s="121"/>
      <c r="G63" s="121"/>
      <c r="H63" s="352">
        <f t="shared" si="8"/>
        <v>0</v>
      </c>
      <c r="I63" s="343"/>
      <c r="J63" s="111"/>
      <c r="K63" s="111"/>
      <c r="L63" s="111"/>
      <c r="M63" s="111"/>
      <c r="N63" s="111"/>
      <c r="O63" s="121"/>
      <c r="P63" s="352">
        <f t="shared" si="10"/>
        <v>0</v>
      </c>
      <c r="Q63" s="343"/>
      <c r="R63" s="111"/>
      <c r="S63" s="121"/>
      <c r="T63" s="121"/>
      <c r="U63" s="353">
        <f t="shared" si="11"/>
        <v>0</v>
      </c>
      <c r="V63" s="348">
        <f>SUM(E63:T63)/8</f>
        <v>0</v>
      </c>
      <c r="W63" s="114"/>
      <c r="X63" s="131"/>
    </row>
    <row r="64" spans="2:25" ht="15.5">
      <c r="B64" s="428"/>
      <c r="C64" s="109"/>
      <c r="D64" s="127"/>
      <c r="E64" s="111"/>
      <c r="F64" s="121"/>
      <c r="G64" s="121"/>
      <c r="H64" s="352">
        <f t="shared" si="8"/>
        <v>0</v>
      </c>
      <c r="I64" s="343"/>
      <c r="J64" s="111"/>
      <c r="K64" s="111"/>
      <c r="L64" s="111"/>
      <c r="M64" s="111"/>
      <c r="N64" s="111"/>
      <c r="O64" s="121"/>
      <c r="P64" s="352">
        <f t="shared" si="10"/>
        <v>0</v>
      </c>
      <c r="Q64" s="343"/>
      <c r="R64" s="111"/>
      <c r="S64" s="121"/>
      <c r="T64" s="121"/>
      <c r="U64" s="353">
        <f t="shared" si="11"/>
        <v>0</v>
      </c>
      <c r="V64" s="351">
        <f>SUM(E64:T64)/6</f>
        <v>0</v>
      </c>
      <c r="W64" s="114"/>
      <c r="X64" s="131"/>
    </row>
    <row r="65" spans="2:24">
      <c r="B65" s="429"/>
      <c r="C65" s="109"/>
      <c r="D65" s="127"/>
      <c r="E65" s="111"/>
      <c r="F65" s="121"/>
      <c r="G65" s="121"/>
      <c r="H65" s="352">
        <f t="shared" si="8"/>
        <v>0</v>
      </c>
      <c r="I65" s="343"/>
      <c r="J65" s="111"/>
      <c r="K65" s="111"/>
      <c r="L65" s="111"/>
      <c r="M65" s="111"/>
      <c r="N65" s="111"/>
      <c r="O65" s="121"/>
      <c r="P65" s="352">
        <f t="shared" si="10"/>
        <v>0</v>
      </c>
      <c r="Q65" s="343"/>
      <c r="R65" s="111"/>
      <c r="S65" s="111"/>
      <c r="T65" s="121"/>
      <c r="U65" s="353">
        <f t="shared" si="11"/>
        <v>0</v>
      </c>
      <c r="V65" s="348">
        <f>SUM(E65:T65)/12</f>
        <v>0</v>
      </c>
      <c r="W65" s="114"/>
      <c r="X65" s="131"/>
    </row>
    <row r="66" spans="2:24">
      <c r="B66" s="429"/>
      <c r="C66" s="109"/>
      <c r="D66" s="127"/>
      <c r="E66" s="111"/>
      <c r="F66" s="121"/>
      <c r="G66" s="121"/>
      <c r="H66" s="352">
        <f t="shared" si="8"/>
        <v>0</v>
      </c>
      <c r="I66" s="343"/>
      <c r="J66" s="111"/>
      <c r="K66" s="111"/>
      <c r="L66" s="111"/>
      <c r="M66" s="111"/>
      <c r="N66" s="111"/>
      <c r="O66" s="121"/>
      <c r="P66" s="352">
        <f t="shared" si="10"/>
        <v>0</v>
      </c>
      <c r="Q66" s="343"/>
      <c r="R66" s="111"/>
      <c r="S66" s="121"/>
      <c r="T66" s="121"/>
      <c r="U66" s="353">
        <f t="shared" si="11"/>
        <v>0</v>
      </c>
      <c r="V66" s="348">
        <f>SUM(E66:T66)/11</f>
        <v>0</v>
      </c>
      <c r="W66" s="114"/>
      <c r="X66" s="131"/>
    </row>
    <row r="67" spans="2:24">
      <c r="B67" s="430"/>
      <c r="C67" s="109"/>
      <c r="D67" s="127"/>
      <c r="E67" s="111"/>
      <c r="F67" s="121"/>
      <c r="G67" s="121"/>
      <c r="H67" s="352">
        <f t="shared" si="8"/>
        <v>0</v>
      </c>
      <c r="I67" s="343"/>
      <c r="J67" s="111"/>
      <c r="K67" s="111"/>
      <c r="L67" s="111"/>
      <c r="M67" s="111"/>
      <c r="N67" s="111"/>
      <c r="O67" s="121"/>
      <c r="P67" s="352">
        <f t="shared" si="10"/>
        <v>0</v>
      </c>
      <c r="Q67" s="343"/>
      <c r="R67" s="111"/>
      <c r="S67" s="121"/>
      <c r="T67" s="121"/>
      <c r="U67" s="353">
        <f t="shared" si="11"/>
        <v>0</v>
      </c>
      <c r="V67" s="351">
        <f t="shared" ref="V67:V69" si="12">SUM(H67+P67+U67)/3</f>
        <v>0</v>
      </c>
      <c r="W67" s="114"/>
      <c r="X67" s="131"/>
    </row>
    <row r="68" spans="2:24">
      <c r="B68" s="430"/>
      <c r="C68" s="109"/>
      <c r="D68" s="127"/>
      <c r="E68" s="111"/>
      <c r="F68" s="121"/>
      <c r="G68" s="121"/>
      <c r="H68" s="352">
        <f>SUM(E68:G68)/1</f>
        <v>0</v>
      </c>
      <c r="I68" s="343"/>
      <c r="J68" s="111"/>
      <c r="K68" s="111"/>
      <c r="L68" s="111"/>
      <c r="M68" s="111"/>
      <c r="N68" s="111"/>
      <c r="O68" s="121"/>
      <c r="P68" s="352">
        <f>SUM(I68:O68)/3</f>
        <v>0</v>
      </c>
      <c r="Q68" s="343"/>
      <c r="R68" s="111"/>
      <c r="S68" s="121"/>
      <c r="T68" s="121"/>
      <c r="U68" s="353">
        <f>SUM(Q68:T68)/2</f>
        <v>0</v>
      </c>
      <c r="V68" s="351">
        <f t="shared" si="12"/>
        <v>0</v>
      </c>
      <c r="W68" s="114"/>
      <c r="X68" s="131"/>
    </row>
    <row r="69" spans="2:24">
      <c r="B69" s="425"/>
      <c r="C69" s="109"/>
      <c r="D69" s="127"/>
      <c r="E69" s="111"/>
      <c r="F69" s="121"/>
      <c r="G69" s="121"/>
      <c r="H69" s="352">
        <f>SUM(E69:G69)/4</f>
        <v>0</v>
      </c>
      <c r="I69" s="343"/>
      <c r="J69" s="111"/>
      <c r="K69" s="111"/>
      <c r="L69" s="111"/>
      <c r="M69" s="111"/>
      <c r="N69" s="111"/>
      <c r="O69" s="121"/>
      <c r="P69" s="352">
        <f>SUM(I69:O69)/4</f>
        <v>0</v>
      </c>
      <c r="Q69" s="343"/>
      <c r="R69" s="111"/>
      <c r="S69" s="121"/>
      <c r="T69" s="121"/>
      <c r="U69" s="353">
        <f>SUM(Q69:T69)/3</f>
        <v>0</v>
      </c>
      <c r="V69" s="351">
        <f t="shared" si="12"/>
        <v>0</v>
      </c>
      <c r="W69" s="114"/>
      <c r="X69" s="131"/>
    </row>
    <row r="70" spans="2:24">
      <c r="B70" s="425"/>
      <c r="C70" s="109"/>
      <c r="D70" s="127"/>
      <c r="E70" s="111"/>
      <c r="F70" s="121"/>
      <c r="G70" s="121"/>
      <c r="H70" s="352">
        <f>SUM(E70:G70)/2</f>
        <v>0</v>
      </c>
      <c r="I70" s="343"/>
      <c r="J70" s="111"/>
      <c r="K70" s="111"/>
      <c r="L70" s="111"/>
      <c r="M70" s="111"/>
      <c r="N70" s="111"/>
      <c r="O70" s="121"/>
      <c r="P70" s="352">
        <f>SUM(I70:O70)/3</f>
        <v>0</v>
      </c>
      <c r="Q70" s="343"/>
      <c r="R70" s="111"/>
      <c r="S70" s="121"/>
      <c r="T70" s="121"/>
      <c r="U70" s="353">
        <f>SUM(Q70:T70)/1</f>
        <v>0</v>
      </c>
      <c r="V70" s="351">
        <f>SUM(H70+P70+U70)/3</f>
        <v>0</v>
      </c>
      <c r="W70" s="114"/>
      <c r="X70" s="131"/>
    </row>
    <row r="71" spans="2:24" ht="15.5" thickBot="1">
      <c r="B71" s="433"/>
      <c r="C71" s="109"/>
      <c r="D71" s="421"/>
      <c r="E71" s="140"/>
      <c r="F71" s="141"/>
      <c r="G71" s="141"/>
      <c r="H71" s="352">
        <f>SUM(E71+P71+U71)/3</f>
        <v>0</v>
      </c>
      <c r="I71" s="345"/>
      <c r="J71" s="140"/>
      <c r="K71" s="140"/>
      <c r="L71" s="140"/>
      <c r="M71" s="140"/>
      <c r="N71" s="140"/>
      <c r="O71" s="141"/>
      <c r="P71" s="352">
        <f>SUM(I71:O71)/3</f>
        <v>0</v>
      </c>
      <c r="Q71" s="345"/>
      <c r="R71" s="140"/>
      <c r="S71" s="141"/>
      <c r="T71" s="141"/>
      <c r="U71" s="353">
        <f>SUM(Q71:T71)/3</f>
        <v>0</v>
      </c>
      <c r="V71" s="348">
        <f>SUM(H71+P71+U71)/3</f>
        <v>0</v>
      </c>
      <c r="W71" s="114"/>
      <c r="X71" s="131"/>
    </row>
    <row r="72" spans="2:24" ht="15" thickBot="1">
      <c r="B72" s="434"/>
      <c r="C72" s="109"/>
      <c r="D72" s="354"/>
      <c r="E72" s="355">
        <f>SUM(E41:E71)/16</f>
        <v>0.78062500000000001</v>
      </c>
      <c r="F72" s="355">
        <f>SUM(F41:F71)/16</f>
        <v>0.73499999999999999</v>
      </c>
      <c r="G72" s="355">
        <f>SUM(G41:G71)/4</f>
        <v>0.54249999999999998</v>
      </c>
      <c r="H72" s="355">
        <f t="shared" ref="H72:V72" si="13">SUM(H41:H71)/8</f>
        <v>1.3880208333333335</v>
      </c>
      <c r="I72" s="355">
        <f>SUM(I41:I71)/3</f>
        <v>1.1733333333333333</v>
      </c>
      <c r="J72" s="355">
        <f>SUM(J41:J71)/1</f>
        <v>4.33</v>
      </c>
      <c r="K72" s="355">
        <f>SUM(K41:K71)/7</f>
        <v>1.2128571428571429</v>
      </c>
      <c r="L72" s="355">
        <f t="shared" si="13"/>
        <v>0.77499999999999991</v>
      </c>
      <c r="M72" s="355">
        <f t="shared" si="13"/>
        <v>0.84625000000000006</v>
      </c>
      <c r="N72" s="355">
        <f t="shared" si="13"/>
        <v>0.65749999999999997</v>
      </c>
      <c r="O72" s="355">
        <f t="shared" si="13"/>
        <v>0.39500000000000002</v>
      </c>
      <c r="P72" s="355">
        <f t="shared" si="13"/>
        <v>1.2607113095238096</v>
      </c>
      <c r="Q72" s="355">
        <f t="shared" si="13"/>
        <v>1.155</v>
      </c>
      <c r="R72" s="355">
        <f t="shared" si="13"/>
        <v>0.77625</v>
      </c>
      <c r="S72" s="355">
        <f>SUM(S41:S71)/15</f>
        <v>0.68799999999999994</v>
      </c>
      <c r="T72" s="355">
        <f t="shared" si="13"/>
        <v>0.41000000000000003</v>
      </c>
      <c r="U72" s="355">
        <f t="shared" si="13"/>
        <v>1.28125</v>
      </c>
      <c r="V72" s="355">
        <f t="shared" si="13"/>
        <v>1.4201222686044113</v>
      </c>
      <c r="W72" s="253"/>
      <c r="X72" s="455">
        <f>SUM(X41:X71)/8%</f>
        <v>146.04000000000002</v>
      </c>
    </row>
  </sheetData>
  <phoneticPr fontId="9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9 Hole Card</vt:lpstr>
      <vt:lpstr>Handicaps</vt:lpstr>
      <vt:lpstr>30th June</vt:lpstr>
      <vt:lpstr>7th July</vt:lpstr>
      <vt:lpstr>14th July</vt:lpstr>
      <vt:lpstr>21st July</vt:lpstr>
      <vt:lpstr>11th Aug</vt:lpstr>
      <vt:lpstr>18th Aug</vt:lpstr>
      <vt:lpstr>Sheet1</vt:lpstr>
      <vt:lpstr>1st Sept</vt:lpstr>
      <vt:lpstr>8th Sept</vt:lpstr>
      <vt:lpstr>15th Sept</vt:lpstr>
      <vt:lpstr>For 18hcp</vt:lpstr>
      <vt:lpstr>For 27 HCp</vt:lpstr>
      <vt:lpstr>22nd sept</vt:lpstr>
      <vt:lpstr>5 Oct</vt:lpstr>
      <vt:lpstr>13 Oct</vt:lpstr>
      <vt:lpstr>14 Oct</vt:lpstr>
      <vt:lpstr>27 Oct</vt:lpstr>
      <vt:lpstr>31 Oct</vt:lpstr>
      <vt:lpstr>3 NOV</vt:lpstr>
      <vt:lpstr>18 holes</vt:lpstr>
      <vt:lpstr>11 Nov</vt:lpstr>
      <vt:lpstr>17 Nov</vt:lpstr>
      <vt:lpstr>24 Nov</vt:lpstr>
      <vt:lpstr>2 Dec</vt:lpstr>
      <vt:lpstr>8 Dec</vt:lpstr>
      <vt:lpstr>16 Dec</vt:lpstr>
      <vt:lpstr>22 Dec</vt:lpstr>
      <vt:lpstr>29 Dec</vt:lpstr>
      <vt:lpstr>5 Jan</vt:lpstr>
      <vt:lpstr>12 Jan</vt:lpstr>
      <vt:lpstr>27 Jan</vt:lpstr>
      <vt:lpstr>2 Feb</vt:lpstr>
      <vt:lpstr>10 Feb</vt:lpstr>
      <vt:lpstr>23 Feb</vt:lpstr>
      <vt:lpstr>Summary</vt:lpstr>
      <vt:lpstr>Busseton</vt:lpstr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Microsoft.com Team</cp:lastModifiedBy>
  <dcterms:created xsi:type="dcterms:W3CDTF">2025-06-26T02:07:12Z</dcterms:created>
  <dcterms:modified xsi:type="dcterms:W3CDTF">2026-02-18T04:46:28Z</dcterms:modified>
</cp:coreProperties>
</file>